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895" windowHeight="613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<sst xmlns="http://schemas.openxmlformats.org/spreadsheetml/2006/main" count="343" uniqueCount="246">
  <si>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</si>
  <si>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</si>
  <si>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</si>
  <si>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</si>
  <si>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</si>
  <si>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</si>
  <si>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</si>
  <si>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</si>
  <si>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</si>
  <si>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</si>
  <si>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</si>
  <si>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</si>
  <si>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</si>
  <si>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</si>
  <si>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</si>
  <si>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</si>
  <si>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</si>
  <si>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</si>
  <si>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</si>
  <si>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</si>
  <si>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</si>
  <si>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</si>
  <si>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</si>
  <si>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</si>
  <si>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</si>
  <si>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</si>
  <si>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</si>
  <si>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</si>
  <si>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</si>
  <si>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</si>
  <si>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</si>
  <si>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</si>
  <si>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</si>
  <si>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</si>
  <si>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</si>
  <si>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</si>
  <si>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</si>
  <si>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</si>
  <si>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</si>
  <si>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</si>
  <si>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</si>
  <si>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</si>
  <si>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</si>
  <si>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</si>
  <si>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</si>
  <si>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</si>
  <si>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</si>
  <si>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</si>
  <si>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</si>
  <si>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</si>
  <si>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</si>
  <si>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</si>
  <si>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</si>
  <si>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</si>
  <si>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</si>
  <si>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1.Rozliczenia międzyokresowe przychodów (wyszczególnienie wg tytułów)</t>
  </si>
  <si>
    <t>Informacje o strukturze przychodów - źródła i wysokość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</si>
  <si>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</si>
  <si>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</si>
  <si>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</si>
  <si>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</si>
  <si>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</si>
  <si>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</si>
  <si>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</si>
  <si>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</si>
  <si>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</si>
  <si>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</si>
  <si>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</si>
  <si>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</si>
  <si>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</si>
  <si>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</si>
  <si>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</si>
  <si>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</si>
  <si>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</si>
  <si>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</si>
  <si>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</si>
  <si>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</si>
  <si>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</si>
  <si>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</si>
  <si>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</si>
  <si>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</si>
  <si>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</si>
  <si>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</si>
  <si>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</si>
  <si>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</si>
  <si>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</si>
  <si>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</si>
  <si>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</si>
  <si>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</si>
  <si>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</si>
  <si>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</si>
  <si>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</si>
  <si>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</si>
  <si>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</si>
  <si>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</si>
  <si>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</si>
  <si>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</si>
  <si>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</si>
  <si>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</si>
  <si>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</si>
  <si>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</si>
  <si>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</si>
  <si>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</si>
  <si>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</si>
  <si>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</si>
  <si>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</si>
  <si>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</si>
  <si>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</si>
  <si>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</si>
  <si>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</si>
  <si>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</si>
  <si>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</si>
  <si>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</si>
  <si>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</si>
  <si>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</si>
  <si>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</si>
  <si>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</si>
  <si>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</si>
  <si>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</si>
  <si>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</si>
  <si>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</si>
  <si>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</si>
  <si>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</si>
  <si>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</si>
  <si>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</si>
  <si>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J. Zatrudnienie i wynagrodzenia</t>
  </si>
  <si>
    <t>Przeciętne zatrudnienie w roku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</si>
  <si>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</si>
  <si>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</si>
  <si>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</si>
  <si>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</si>
  <si>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</si>
  <si>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</si>
  <si>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</si>
  <si>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</si>
  <si>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</si>
  <si>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</si>
  <si>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</si>
  <si>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</si>
  <si>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</si>
  <si>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</si>
  <si>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</si>
  <si>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</si>
  <si>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</si>
  <si>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</si>
  <si>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</si>
  <si>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</si>
  <si>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</si>
  <si>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</si>
  <si>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a. Informacje o strukturze kosztów</t>
  </si>
  <si>
    <t>a. inne bierne rozliczenia międzyokresowe kosztów</t>
  </si>
  <si>
    <t>1. Inne wartości niematerialne i prawne</t>
  </si>
  <si>
    <t>Wycena aktywów i pasywów</t>
  </si>
  <si>
    <t>wg polityki rachunkowości stowarzszenia</t>
  </si>
  <si>
    <t>Wynagrodzenia</t>
  </si>
  <si>
    <t>Odpłatność podopiecznych za pobyt</t>
  </si>
  <si>
    <t>Ubezpieczenia</t>
  </si>
  <si>
    <t>Utrzymanie Samochodu</t>
  </si>
  <si>
    <t>Leki</t>
  </si>
  <si>
    <t>Woda</t>
  </si>
  <si>
    <t>Środki czystości</t>
  </si>
  <si>
    <t>Przedmioty nietrwałe</t>
  </si>
  <si>
    <t>Art. Spożywcze</t>
  </si>
  <si>
    <t>Energia i opał</t>
  </si>
  <si>
    <t>Gaz</t>
  </si>
  <si>
    <t>Usługi remontowe</t>
  </si>
  <si>
    <t>Usługi transportowe</t>
  </si>
  <si>
    <t>Telefon i opłaty pocztowe</t>
  </si>
  <si>
    <t>Wywóz nieczystości</t>
  </si>
  <si>
    <t>Inne usługi materialne</t>
  </si>
  <si>
    <t>Delegacje i bilety</t>
  </si>
  <si>
    <t>Świadczenia urlopowe</t>
  </si>
  <si>
    <t>Podatki i opłaty</t>
  </si>
  <si>
    <t>Czynsz</t>
  </si>
  <si>
    <t>Zapomogi,świadcenia motywacyjno-socjalne</t>
  </si>
  <si>
    <t>Inne niematerialne</t>
  </si>
  <si>
    <t xml:space="preserve">Amortyzacja  </t>
  </si>
  <si>
    <t>Utrzymanie samochodu</t>
  </si>
  <si>
    <t>Srodki czystości</t>
  </si>
  <si>
    <t>Artykuły spożywcze</t>
  </si>
  <si>
    <t>Enargia i opał</t>
  </si>
  <si>
    <t>Inne materialne</t>
  </si>
  <si>
    <t>amortyzacja</t>
  </si>
  <si>
    <t>Środki trwałe</t>
  </si>
  <si>
    <t>Osoby zarządzające</t>
  </si>
  <si>
    <t>Księgowy</t>
  </si>
  <si>
    <t>Kucharz</t>
  </si>
  <si>
    <t>Nie dotyczy</t>
  </si>
  <si>
    <t>Nowosądeckie Towarzystwo Pomocy im.św.Br. Alberta Nowy Sącz</t>
  </si>
  <si>
    <t>Art.używane niepełnowartościowe pochodzące ze zbiórek publicznych</t>
  </si>
  <si>
    <t>Sporządził:</t>
  </si>
  <si>
    <t>Księgowa - Małgorzata Kapułka</t>
  </si>
  <si>
    <t>d. inne czynne rozliczenia międzyokresowe kosztów - ubezpieczenie samochodów</t>
  </si>
  <si>
    <t>Darowizna osób fizycznych i prawnych</t>
  </si>
  <si>
    <t>Darowizna 1% podatku</t>
  </si>
  <si>
    <t>Materiały i towary</t>
  </si>
  <si>
    <t>d.  Środki trwałe w budowie</t>
  </si>
  <si>
    <t>1. środki transportu</t>
  </si>
  <si>
    <t>Środki pieniężne</t>
  </si>
  <si>
    <t>Składki członkowskie do Emaus</t>
  </si>
  <si>
    <t xml:space="preserve">Rozliczenia międzyokresowe </t>
  </si>
  <si>
    <t xml:space="preserve">   </t>
  </si>
  <si>
    <t xml:space="preserve">Pozostałe przychody określone statutem </t>
  </si>
  <si>
    <t>Darowizna śr.pienięż. na śr.trw. w budowie</t>
  </si>
  <si>
    <t>Pozostałe środki pieniężne</t>
  </si>
  <si>
    <t>Pozostałe.śr.pieniężne</t>
  </si>
  <si>
    <t>b. Rozliczenie wyniku na działalności statutowej pożytku publicznego</t>
  </si>
  <si>
    <t>Środek trwały- samochód Fort transit</t>
  </si>
  <si>
    <t>Dotacje</t>
  </si>
  <si>
    <t>Przychody z działalności statutowej</t>
  </si>
  <si>
    <t>Środki trwałe w budowie</t>
  </si>
  <si>
    <t>Inwentarz</t>
  </si>
  <si>
    <t>-wynagrodzenie</t>
  </si>
  <si>
    <t>-ubezpieczenia</t>
  </si>
  <si>
    <t>opłaty bankowe</t>
  </si>
  <si>
    <t>- świadcz. urlopowe</t>
  </si>
  <si>
    <t>Uzasadnienie:</t>
  </si>
  <si>
    <t xml:space="preserve">Realizowane roboty wymagają znacznych środków finansowych,których zgromadzenie w ciągu jednego roku obrachunkowego  przekracza możliwości </t>
  </si>
  <si>
    <t>5. inwentarz</t>
  </si>
  <si>
    <t>5.Inewntarz</t>
  </si>
  <si>
    <t xml:space="preserve"> </t>
  </si>
  <si>
    <t>Darowizna -Wsparcie finans.dla Emaus i inne</t>
  </si>
  <si>
    <t>- amortyzacja/śwadczenie pieniężne</t>
  </si>
  <si>
    <t xml:space="preserve">Stowarzyszenia. Istnieje również konieczność ich wykonania w sposób jednoetapowy </t>
  </si>
  <si>
    <t>Dotacja na dofinansowanie - solary</t>
  </si>
  <si>
    <t>Instruktor-asystent</t>
  </si>
  <si>
    <t xml:space="preserve">Sprzedaż usług </t>
  </si>
  <si>
    <t>Odpłatnośc OPS za pobyt</t>
  </si>
  <si>
    <t>Sprzedaz towarów</t>
  </si>
  <si>
    <t>Darowizna Gruntu</t>
  </si>
  <si>
    <t>Energia z  1 % podatku</t>
  </si>
  <si>
    <t>Koszt darowizn art. spożywczych</t>
  </si>
  <si>
    <t>Informacja dodatkowa za  2016  r.</t>
  </si>
  <si>
    <t>Nadwyżka Przychodów nad Kosztami za 2016 r.</t>
  </si>
  <si>
    <t>Kierowca</t>
  </si>
  <si>
    <t>Rozliczenia miedzyokr. przych za 2015</t>
  </si>
  <si>
    <t>Darowizna środków pienięż.na śr.trwałe -budynki Kraków</t>
  </si>
  <si>
    <t>Środki trwałe - solary</t>
  </si>
  <si>
    <t xml:space="preserve">        </t>
  </si>
  <si>
    <t>Środki pieniężne pozostałe do dyspozycji  z 2015 r. na kwotą 144154,96 zł. zostały wydatkowane  na budowę budynku gospodarczego  przy.ul. Szwedzkiej 18 w N. Sączu.</t>
  </si>
  <si>
    <t xml:space="preserve">Na koniec roku 2016 dysponujemy kwotą 168919,94 zł., która zostanie wydatkowana na dalszą budowę domu gospodarczego przy ul. Szwedzkiej 18 w N. Sączu, wykonanie </t>
  </si>
  <si>
    <t>dalszych remontów i modernizacji Domu Br. Alberta oraz warsztatów Emaus.</t>
  </si>
  <si>
    <t>Nowy Sącz dn.15.03.2017</t>
  </si>
  <si>
    <t>Darowizny art. spożywczych</t>
  </si>
  <si>
    <t>Darowizna art. przemysłowych</t>
  </si>
  <si>
    <t>Koszt darowizn art. przemysłowych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</si>
</sst>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#,##0.000"/>
  </numFmts>
  <fonts count="4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/>
    </xf>
    <xf numFmtId="4" fontId="2" fillId="33" borderId="12" xfId="42" applyNumberFormat="1" applyFont="1" applyFill="1" applyBorder="1" applyAlignment="1">
      <alignment/>
    </xf>
    <xf numFmtId="4" fontId="2" fillId="33" borderId="16" xfId="42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0" fillId="34" borderId="19" xfId="0" applyFill="1" applyBorder="1" applyAlignment="1">
      <alignment/>
    </xf>
    <xf numFmtId="4" fontId="0" fillId="34" borderId="20" xfId="0" applyNumberFormat="1" applyFill="1" applyBorder="1" applyAlignment="1">
      <alignment/>
    </xf>
    <xf numFmtId="49" fontId="2" fillId="0" borderId="21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 horizontal="left" wrapText="1"/>
    </xf>
    <xf numFmtId="49" fontId="7" fillId="33" borderId="11" xfId="0" applyNumberFormat="1" applyFont="1" applyFill="1" applyBorder="1" applyAlignment="1">
      <alignment wrapText="1"/>
    </xf>
    <xf numFmtId="4" fontId="2" fillId="34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0" fontId="0" fillId="34" borderId="22" xfId="0" applyFill="1" applyBorder="1" applyAlignment="1">
      <alignment wrapText="1"/>
    </xf>
    <xf numFmtId="4" fontId="0" fillId="34" borderId="23" xfId="0" applyNumberFormat="1" applyFill="1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9" fontId="0" fillId="36" borderId="21" xfId="0" applyNumberFormat="1" applyFont="1" applyFill="1" applyBorder="1" applyAlignment="1">
      <alignment wrapText="1"/>
    </xf>
    <xf numFmtId="4" fontId="0" fillId="36" borderId="26" xfId="0" applyNumberFormat="1" applyFont="1" applyFill="1" applyBorder="1" applyAlignment="1">
      <alignment/>
    </xf>
    <xf numFmtId="49" fontId="3" fillId="36" borderId="21" xfId="0" applyNumberFormat="1" applyFont="1" applyFill="1" applyBorder="1" applyAlignment="1">
      <alignment wrapText="1"/>
    </xf>
    <xf numFmtId="49" fontId="3" fillId="36" borderId="11" xfId="0" applyNumberFormat="1" applyFont="1" applyFill="1" applyBorder="1" applyAlignment="1">
      <alignment wrapText="1"/>
    </xf>
    <xf numFmtId="4" fontId="3" fillId="36" borderId="12" xfId="0" applyNumberFormat="1" applyFont="1" applyFill="1" applyBorder="1" applyAlignment="1">
      <alignment/>
    </xf>
    <xf numFmtId="49" fontId="0" fillId="36" borderId="11" xfId="0" applyNumberFormat="1" applyFill="1" applyBorder="1" applyAlignment="1">
      <alignment wrapText="1"/>
    </xf>
    <xf numFmtId="4" fontId="0" fillId="36" borderId="12" xfId="0" applyNumberFormat="1" applyFill="1" applyBorder="1" applyAlignment="1">
      <alignment/>
    </xf>
    <xf numFmtId="4" fontId="2" fillId="10" borderId="12" xfId="0" applyNumberFormat="1" applyFont="1" applyFill="1" applyBorder="1" applyAlignment="1">
      <alignment/>
    </xf>
    <xf numFmtId="49" fontId="0" fillId="34" borderId="22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2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166" fontId="2" fillId="33" borderId="15" xfId="0" applyNumberFormat="1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0" fillId="34" borderId="13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34" borderId="11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16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5"/>
  <sheetViews>
    <sheetView showGridLines="0" tabSelected="1" zoomScaleSheetLayoutView="75" zoomScalePageLayoutView="0" workbookViewId="0" topLeftCell="A39">
      <selection activeCell="D161" sqref="D161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42.14062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2.28125" style="0" customWidth="1"/>
  </cols>
  <sheetData>
    <row r="1" ht="12.75"/>
    <row r="2" ht="12.75"/>
    <row r="3" spans="3:9" ht="27">
      <c r="C3" s="160" t="s">
        <v>188</v>
      </c>
      <c r="D3" s="160"/>
      <c r="E3" s="160"/>
      <c r="F3" s="160"/>
      <c r="G3" s="160"/>
      <c r="H3" s="160"/>
      <c r="I3" s="160"/>
    </row>
    <row r="4" ht="12.75"/>
    <row r="5" spans="3:9" ht="30">
      <c r="C5" s="163" t="s">
        <v>232</v>
      </c>
      <c r="D5" s="163"/>
      <c r="E5" s="163"/>
      <c r="F5" s="163"/>
      <c r="G5" s="163"/>
      <c r="H5" s="163"/>
      <c r="I5" s="163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46" t="s">
        <v>92</v>
      </c>
      <c r="D9" s="147"/>
      <c r="E9" s="147"/>
      <c r="F9" s="147"/>
      <c r="G9" s="148"/>
    </row>
    <row r="10" spans="3:7" ht="12.75">
      <c r="C10" s="140" t="s">
        <v>85</v>
      </c>
      <c r="D10" s="139"/>
      <c r="E10" s="139" t="s">
        <v>93</v>
      </c>
      <c r="F10" s="139"/>
      <c r="G10" s="162"/>
    </row>
    <row r="11" spans="3:7" ht="12.75">
      <c r="C11" s="158" t="s">
        <v>152</v>
      </c>
      <c r="D11" s="153"/>
      <c r="E11" s="153" t="s">
        <v>153</v>
      </c>
      <c r="F11" s="153"/>
      <c r="G11" s="154"/>
    </row>
    <row r="12" spans="3:7" ht="12.75">
      <c r="C12" s="158"/>
      <c r="D12" s="153"/>
      <c r="E12" s="153"/>
      <c r="F12" s="153"/>
      <c r="G12" s="154"/>
    </row>
    <row r="13" spans="3:7" ht="13.5" thickBot="1">
      <c r="C13" s="152"/>
      <c r="D13" s="141"/>
      <c r="E13" s="141"/>
      <c r="F13" s="141"/>
      <c r="G13" s="164"/>
    </row>
    <row r="14" ht="12.75"/>
    <row r="15" ht="12.75"/>
    <row r="16" ht="13.5" thickBot="1"/>
    <row r="17" spans="1:7" ht="12.75">
      <c r="A17" s="17">
        <v>1</v>
      </c>
      <c r="C17" s="155" t="s">
        <v>94</v>
      </c>
      <c r="D17" s="156"/>
      <c r="E17" s="156"/>
      <c r="F17" s="156"/>
      <c r="G17" s="157"/>
    </row>
    <row r="18" spans="3:7" ht="27" customHeight="1">
      <c r="C18" s="29" t="s">
        <v>90</v>
      </c>
      <c r="D18" s="139" t="s">
        <v>91</v>
      </c>
      <c r="E18" s="139"/>
      <c r="F18" s="159" t="s">
        <v>89</v>
      </c>
      <c r="G18" s="161"/>
    </row>
    <row r="19" spans="3:7" ht="13.5" thickBot="1">
      <c r="C19" s="63"/>
      <c r="D19" s="141"/>
      <c r="E19" s="141"/>
      <c r="F19" s="142">
        <v>0</v>
      </c>
      <c r="G19" s="143"/>
    </row>
    <row r="20" ht="12.75"/>
    <row r="21" ht="12.75"/>
    <row r="22" ht="13.5" thickBot="1"/>
    <row r="23" spans="1:7" ht="12.75">
      <c r="A23" s="17">
        <v>1</v>
      </c>
      <c r="C23" s="146" t="s">
        <v>119</v>
      </c>
      <c r="D23" s="147"/>
      <c r="E23" s="147"/>
      <c r="F23" s="147"/>
      <c r="G23" s="148"/>
    </row>
    <row r="24" spans="3:7" ht="12.75">
      <c r="C24" s="171" t="s">
        <v>115</v>
      </c>
      <c r="D24" s="167" t="s">
        <v>118</v>
      </c>
      <c r="E24" s="168"/>
      <c r="F24" s="165" t="s">
        <v>120</v>
      </c>
      <c r="G24" s="166"/>
    </row>
    <row r="25" spans="3:7" ht="12.75">
      <c r="C25" s="172"/>
      <c r="D25" s="169"/>
      <c r="E25" s="170"/>
      <c r="F25" s="4" t="s">
        <v>116</v>
      </c>
      <c r="G25" s="26" t="s">
        <v>117</v>
      </c>
    </row>
    <row r="26" spans="3:7" ht="12.75">
      <c r="C26" s="60"/>
      <c r="D26" s="173"/>
      <c r="E26" s="174"/>
      <c r="F26" s="56"/>
      <c r="G26" s="72"/>
    </row>
    <row r="27" spans="3:7" ht="13.5" thickBot="1">
      <c r="C27" s="61"/>
      <c r="D27" s="144"/>
      <c r="E27" s="145"/>
      <c r="F27" s="73"/>
      <c r="G27" s="74"/>
    </row>
    <row r="28" ht="12.75"/>
    <row r="29" ht="13.5" thickBot="1"/>
    <row r="30" spans="1:9" ht="12.75">
      <c r="A30" s="17">
        <v>2</v>
      </c>
      <c r="C30" s="146" t="s">
        <v>14</v>
      </c>
      <c r="D30" s="147"/>
      <c r="E30" s="147"/>
      <c r="F30" s="147"/>
      <c r="G30" s="147"/>
      <c r="H30" s="147"/>
      <c r="I30" s="148"/>
    </row>
    <row r="31" spans="3:11" ht="38.25">
      <c r="C31" s="12" t="s">
        <v>97</v>
      </c>
      <c r="D31" s="3" t="s">
        <v>98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>
        <v>247995.9</v>
      </c>
      <c r="E32" s="55"/>
      <c r="F32" s="55"/>
      <c r="G32" s="55"/>
      <c r="H32" s="55"/>
      <c r="I32" s="83">
        <f>D32+E32+F32+G32-H32</f>
        <v>247995.9</v>
      </c>
    </row>
    <row r="33" spans="3:9" ht="25.5">
      <c r="C33" s="12" t="s">
        <v>99</v>
      </c>
      <c r="D33" s="55">
        <v>1705565.44</v>
      </c>
      <c r="E33" s="55"/>
      <c r="F33" s="55"/>
      <c r="G33" s="55"/>
      <c r="H33" s="55"/>
      <c r="I33" s="83">
        <f>D33+E33+F33+G33-H33</f>
        <v>1705565.44</v>
      </c>
    </row>
    <row r="34" spans="3:9" ht="12.75">
      <c r="C34" s="12" t="s">
        <v>5</v>
      </c>
      <c r="D34" s="55">
        <v>105275.59</v>
      </c>
      <c r="E34" s="55"/>
      <c r="F34" s="55">
        <v>236</v>
      </c>
      <c r="G34" s="55"/>
      <c r="H34" s="55">
        <v>754.1</v>
      </c>
      <c r="I34" s="83">
        <f>D34+E34+F34+G34-H34</f>
        <v>104757.48999999999</v>
      </c>
    </row>
    <row r="35" spans="3:9" ht="12.75">
      <c r="C35" s="12" t="s">
        <v>6</v>
      </c>
      <c r="D35" s="55">
        <v>160288.41</v>
      </c>
      <c r="E35" s="55"/>
      <c r="F35" s="55"/>
      <c r="G35" s="55"/>
      <c r="H35" s="55"/>
      <c r="I35" s="83">
        <f>D35+E35+F35+G35-H35</f>
        <v>160288.41</v>
      </c>
    </row>
    <row r="36" spans="3:9" ht="12.75">
      <c r="C36" s="12" t="s">
        <v>218</v>
      </c>
      <c r="D36" s="55">
        <v>792</v>
      </c>
      <c r="E36" s="55"/>
      <c r="F36" s="55">
        <v>60</v>
      </c>
      <c r="G36" s="55"/>
      <c r="H36" s="55">
        <v>192</v>
      </c>
      <c r="I36" s="83">
        <f>D36+E36+F36+G36-H36</f>
        <v>660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2219917.34</v>
      </c>
      <c r="E37" s="39">
        <f t="shared" si="0"/>
        <v>0</v>
      </c>
      <c r="F37" s="39">
        <f t="shared" si="0"/>
        <v>296</v>
      </c>
      <c r="G37" s="39">
        <f t="shared" si="0"/>
        <v>0</v>
      </c>
      <c r="H37" s="39">
        <f t="shared" si="0"/>
        <v>946.1</v>
      </c>
      <c r="I37" s="40">
        <f t="shared" si="0"/>
        <v>2219267.2399999998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49" t="s">
        <v>15</v>
      </c>
      <c r="D40" s="150"/>
      <c r="E40" s="150"/>
      <c r="F40" s="150"/>
      <c r="G40" s="150"/>
      <c r="H40" s="150"/>
      <c r="I40" s="150"/>
      <c r="J40" s="150"/>
      <c r="K40" s="151"/>
    </row>
    <row r="41" spans="3:11" ht="63.75">
      <c r="C41" s="12" t="s">
        <v>97</v>
      </c>
      <c r="D41" s="3" t="s">
        <v>98</v>
      </c>
      <c r="E41" s="3" t="s">
        <v>0</v>
      </c>
      <c r="F41" s="5" t="s">
        <v>10</v>
      </c>
      <c r="G41" s="5" t="s">
        <v>100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247995.9</v>
      </c>
      <c r="K42" s="76">
        <f>I32-I42</f>
        <v>247995.9</v>
      </c>
    </row>
    <row r="43" spans="3:11" ht="25.5">
      <c r="C43" s="12" t="s">
        <v>99</v>
      </c>
      <c r="D43" s="55">
        <v>93725.41</v>
      </c>
      <c r="E43" s="55"/>
      <c r="F43" s="55">
        <v>35364</v>
      </c>
      <c r="G43" s="55"/>
      <c r="H43" s="55"/>
      <c r="I43" s="80">
        <f>D43-E43+F43+G43-H43</f>
        <v>129089.41</v>
      </c>
      <c r="J43" s="80">
        <f>D33-D43</f>
        <v>1611840.03</v>
      </c>
      <c r="K43" s="76">
        <f>I33-I43</f>
        <v>1576476.03</v>
      </c>
    </row>
    <row r="44" spans="3:11" ht="12.75">
      <c r="C44" s="12" t="s">
        <v>5</v>
      </c>
      <c r="D44" s="55">
        <v>57282.23</v>
      </c>
      <c r="E44" s="55"/>
      <c r="F44" s="55">
        <v>6127.4</v>
      </c>
      <c r="G44" s="55"/>
      <c r="H44" s="55">
        <v>754.1</v>
      </c>
      <c r="I44" s="80">
        <f>D44-E44+F44+G44-H44</f>
        <v>62655.530000000006</v>
      </c>
      <c r="J44" s="80">
        <f>D34-D44</f>
        <v>47993.35999999999</v>
      </c>
      <c r="K44" s="76">
        <f>I34-I44</f>
        <v>42101.959999999985</v>
      </c>
    </row>
    <row r="45" spans="3:11" ht="12.75">
      <c r="C45" s="12" t="s">
        <v>6</v>
      </c>
      <c r="D45" s="55">
        <v>109451.93</v>
      </c>
      <c r="E45" s="55"/>
      <c r="F45" s="55">
        <v>25180.08</v>
      </c>
      <c r="G45" s="55"/>
      <c r="H45" s="55"/>
      <c r="I45" s="80">
        <f>D45-E45+F45+G45-H45</f>
        <v>134632.01</v>
      </c>
      <c r="J45" s="80">
        <f>D35-D45</f>
        <v>50836.48000000001</v>
      </c>
      <c r="K45" s="76">
        <f>I35-I45</f>
        <v>25656.399999999994</v>
      </c>
    </row>
    <row r="46" spans="3:11" ht="12.75">
      <c r="C46" s="12" t="s">
        <v>219</v>
      </c>
      <c r="D46" s="55">
        <v>792</v>
      </c>
      <c r="E46" s="55"/>
      <c r="F46" s="55">
        <v>60</v>
      </c>
      <c r="G46" s="55"/>
      <c r="H46" s="55">
        <v>192</v>
      </c>
      <c r="I46" s="80">
        <f>D46-E46+F46+G46-H46</f>
        <v>660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261251.57</v>
      </c>
      <c r="E47" s="39">
        <f aca="true" t="shared" si="1" ref="E47:K47">SUM(E42:E46)</f>
        <v>0</v>
      </c>
      <c r="F47" s="39">
        <f t="shared" si="1"/>
        <v>66731.48000000001</v>
      </c>
      <c r="G47" s="39">
        <f t="shared" si="1"/>
        <v>0</v>
      </c>
      <c r="H47" s="39">
        <f t="shared" si="1"/>
        <v>946.1</v>
      </c>
      <c r="I47" s="39">
        <f t="shared" si="1"/>
        <v>327036.95</v>
      </c>
      <c r="J47" s="39">
        <f t="shared" si="1"/>
        <v>1958665.77</v>
      </c>
      <c r="K47" s="40">
        <f t="shared" si="1"/>
        <v>1892230.2899999998</v>
      </c>
    </row>
    <row r="48" spans="3:10" ht="13.5" thickBot="1">
      <c r="C48" s="6"/>
      <c r="D48" s="7"/>
      <c r="E48" s="7"/>
      <c r="F48" s="7"/>
      <c r="G48" s="7"/>
      <c r="H48" s="7"/>
      <c r="I48" s="7"/>
      <c r="J48" s="7"/>
    </row>
    <row r="49" spans="3:10" ht="15.75" customHeight="1">
      <c r="C49" s="117" t="s">
        <v>16</v>
      </c>
      <c r="D49" s="118"/>
      <c r="E49" s="118"/>
      <c r="F49" s="118"/>
      <c r="G49" s="119"/>
      <c r="H49" s="7"/>
      <c r="I49" s="7"/>
      <c r="J49" s="7"/>
    </row>
    <row r="50" spans="1:7" ht="25.5">
      <c r="A50" s="17">
        <v>2</v>
      </c>
      <c r="C50" s="115"/>
      <c r="D50" s="111" t="s">
        <v>98</v>
      </c>
      <c r="E50" s="120" t="s">
        <v>101</v>
      </c>
      <c r="F50" s="121"/>
      <c r="G50" s="113" t="s">
        <v>3</v>
      </c>
    </row>
    <row r="51" spans="3:7" ht="19.5" customHeight="1">
      <c r="C51" s="116"/>
      <c r="D51" s="112"/>
      <c r="E51" s="8" t="s">
        <v>18</v>
      </c>
      <c r="F51" s="8" t="s">
        <v>19</v>
      </c>
      <c r="G51" s="114"/>
    </row>
    <row r="52" spans="3:7" ht="12.75">
      <c r="C52" s="19" t="s">
        <v>17</v>
      </c>
      <c r="D52" s="69">
        <v>6436</v>
      </c>
      <c r="E52" s="69">
        <v>16756</v>
      </c>
      <c r="F52" s="69"/>
      <c r="G52" s="49">
        <f>D52+E52-F52</f>
        <v>23192</v>
      </c>
    </row>
    <row r="53" spans="3:7" ht="13.5" thickBot="1">
      <c r="C53" s="20" t="s">
        <v>20</v>
      </c>
      <c r="D53" s="70">
        <v>205000</v>
      </c>
      <c r="E53" s="70">
        <v>42995.9</v>
      </c>
      <c r="F53" s="70"/>
      <c r="G53" s="50">
        <f>D53+E53-F53</f>
        <v>247995.9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46" t="s">
        <v>196</v>
      </c>
      <c r="D57" s="147"/>
      <c r="E57" s="147"/>
      <c r="F57" s="147"/>
      <c r="G57" s="148"/>
    </row>
    <row r="58" spans="3:7" ht="12.75">
      <c r="C58" s="186"/>
      <c r="D58" s="159" t="s">
        <v>98</v>
      </c>
      <c r="E58" s="159" t="s">
        <v>101</v>
      </c>
      <c r="F58" s="159"/>
      <c r="G58" s="161" t="s">
        <v>3</v>
      </c>
    </row>
    <row r="59" spans="3:7" ht="12.75">
      <c r="C59" s="186"/>
      <c r="D59" s="159"/>
      <c r="E59" s="8" t="s">
        <v>18</v>
      </c>
      <c r="F59" s="8" t="s">
        <v>19</v>
      </c>
      <c r="G59" s="161"/>
    </row>
    <row r="60" spans="3:7" ht="12.75">
      <c r="C60" s="12" t="s">
        <v>197</v>
      </c>
      <c r="D60" s="68"/>
      <c r="E60" s="68"/>
      <c r="F60" s="68"/>
      <c r="G60" s="84">
        <f>D60+E60-F60</f>
        <v>0</v>
      </c>
    </row>
    <row r="61" spans="3:7" ht="25.5">
      <c r="C61" s="12" t="s">
        <v>99</v>
      </c>
      <c r="D61" s="68">
        <v>14330</v>
      </c>
      <c r="E61" s="68">
        <v>173796.4</v>
      </c>
      <c r="F61" s="68"/>
      <c r="G61" s="84">
        <f>D61+E61-F61</f>
        <v>188126.4</v>
      </c>
    </row>
    <row r="62" spans="3:7" ht="12.75">
      <c r="C62" s="12" t="s">
        <v>5</v>
      </c>
      <c r="D62" s="68">
        <v>16605</v>
      </c>
      <c r="E62" s="68"/>
      <c r="F62" s="68"/>
      <c r="G62" s="84">
        <f>D62+E62-F62</f>
        <v>16605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30935</v>
      </c>
      <c r="E65" s="48">
        <f>SUM(E60:E64)</f>
        <v>173796.4</v>
      </c>
      <c r="F65" s="48">
        <f>SUM(F60:F64)</f>
        <v>0</v>
      </c>
      <c r="G65" s="48">
        <f>SUM(G60:G64)</f>
        <v>204731.4</v>
      </c>
    </row>
    <row r="66" ht="4.5" customHeight="1"/>
    <row r="67" ht="19.5" customHeight="1" thickBot="1"/>
    <row r="68" spans="1:9" ht="12.75">
      <c r="A68" s="17">
        <v>2</v>
      </c>
      <c r="C68" s="146" t="s">
        <v>102</v>
      </c>
      <c r="D68" s="147"/>
      <c r="E68" s="147"/>
      <c r="F68" s="147"/>
      <c r="G68" s="147"/>
      <c r="H68" s="75"/>
      <c r="I68" s="10"/>
    </row>
    <row r="69" spans="3:8" ht="25.5">
      <c r="C69" s="22" t="s">
        <v>97</v>
      </c>
      <c r="D69" s="8" t="s">
        <v>98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151</v>
      </c>
      <c r="D70" s="55">
        <v>3279.31</v>
      </c>
      <c r="E70" s="55"/>
      <c r="F70" s="55"/>
      <c r="G70" s="76">
        <f>D70+E70-F70</f>
        <v>3279.31</v>
      </c>
    </row>
    <row r="71" spans="3:7" ht="13.5" thickBot="1">
      <c r="C71" s="18" t="s">
        <v>8</v>
      </c>
      <c r="D71" s="39">
        <f>SUM(D70:D70)</f>
        <v>3279.31</v>
      </c>
      <c r="E71" s="39">
        <f>SUM(E70:E70)</f>
        <v>0</v>
      </c>
      <c r="F71" s="39">
        <f>SUM(F70:F70)</f>
        <v>0</v>
      </c>
      <c r="G71" s="40">
        <f>SUM(G70:G70)</f>
        <v>3279.31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2500</v>
      </c>
      <c r="C74" s="149" t="s">
        <v>21</v>
      </c>
      <c r="D74" s="150"/>
      <c r="E74" s="150"/>
      <c r="F74" s="150"/>
      <c r="G74" s="150"/>
      <c r="H74" s="150"/>
      <c r="I74" s="150"/>
      <c r="J74" s="151"/>
    </row>
    <row r="75" spans="3:10" ht="63.75">
      <c r="C75" s="22" t="s">
        <v>97</v>
      </c>
      <c r="D75" s="8" t="s">
        <v>98</v>
      </c>
      <c r="E75" s="9" t="s">
        <v>10</v>
      </c>
      <c r="F75" s="9" t="s">
        <v>100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151</v>
      </c>
      <c r="D76" s="55">
        <v>3279.31</v>
      </c>
      <c r="E76" s="55"/>
      <c r="F76" s="55"/>
      <c r="G76" s="55"/>
      <c r="H76" s="80">
        <f>D76+E76+F76-G76</f>
        <v>3279.31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>SUM(D76:D76)</f>
        <v>3279.31</v>
      </c>
      <c r="E77" s="39"/>
      <c r="F77" s="39" t="s">
        <v>220</v>
      </c>
      <c r="G77" s="39">
        <f>SUM(G76:G76)</f>
        <v>0</v>
      </c>
      <c r="H77" s="39">
        <f>SUM(H76:H76)</f>
        <v>3279.31</v>
      </c>
      <c r="I77" s="39">
        <f>SUM(I76:I76)</f>
        <v>0</v>
      </c>
      <c r="J77" s="40">
        <f>SUM(J76:J76)</f>
        <v>0</v>
      </c>
    </row>
    <row r="78" ht="25.5" customHeight="1" thickBot="1"/>
    <row r="79" spans="1:7" ht="12.75">
      <c r="A79" s="17">
        <v>2</v>
      </c>
      <c r="C79" s="146" t="s">
        <v>22</v>
      </c>
      <c r="D79" s="147"/>
      <c r="E79" s="147"/>
      <c r="F79" s="147"/>
      <c r="G79" s="148"/>
    </row>
    <row r="80" spans="3:7" ht="12.75">
      <c r="C80" s="186"/>
      <c r="D80" s="159" t="s">
        <v>98</v>
      </c>
      <c r="E80" s="159" t="s">
        <v>101</v>
      </c>
      <c r="F80" s="159"/>
      <c r="G80" s="161" t="s">
        <v>3</v>
      </c>
    </row>
    <row r="81" spans="3:7" ht="12.75">
      <c r="C81" s="186"/>
      <c r="D81" s="159"/>
      <c r="E81" s="8" t="s">
        <v>18</v>
      </c>
      <c r="F81" s="8" t="s">
        <v>19</v>
      </c>
      <c r="G81" s="161"/>
    </row>
    <row r="82" spans="3:7" ht="12.75">
      <c r="C82" s="24" t="s">
        <v>23</v>
      </c>
      <c r="D82" s="66"/>
      <c r="E82" s="66"/>
      <c r="F82" s="66"/>
      <c r="G82" s="51">
        <f>D82+E82-F82</f>
        <v>0</v>
      </c>
    </row>
    <row r="83" spans="3:7" ht="12.75">
      <c r="C83" s="24" t="s">
        <v>103</v>
      </c>
      <c r="D83" s="66"/>
      <c r="E83" s="66"/>
      <c r="F83" s="66"/>
      <c r="G83" s="51">
        <f aca="true" t="shared" si="2" ref="G83:G89">D83+E83-F83</f>
        <v>0</v>
      </c>
    </row>
    <row r="84" spans="3:7" ht="12.75">
      <c r="C84" s="24" t="s">
        <v>24</v>
      </c>
      <c r="D84" s="66"/>
      <c r="E84" s="66"/>
      <c r="F84" s="66"/>
      <c r="G84" s="51">
        <f t="shared" si="2"/>
        <v>0</v>
      </c>
    </row>
    <row r="85" spans="3:7" ht="12.75">
      <c r="C85" s="24" t="s">
        <v>25</v>
      </c>
      <c r="D85" s="66"/>
      <c r="E85" s="66"/>
      <c r="F85" s="66"/>
      <c r="G85" s="51">
        <f t="shared" si="2"/>
        <v>0</v>
      </c>
    </row>
    <row r="86" spans="3:7" ht="12.75">
      <c r="C86" s="24" t="s">
        <v>26</v>
      </c>
      <c r="D86" s="66"/>
      <c r="E86" s="66"/>
      <c r="F86" s="66"/>
      <c r="G86" s="51">
        <f t="shared" si="2"/>
        <v>0</v>
      </c>
    </row>
    <row r="87" spans="3:7" ht="12.75">
      <c r="C87" s="25" t="s">
        <v>27</v>
      </c>
      <c r="D87" s="67"/>
      <c r="E87" s="67"/>
      <c r="F87" s="67"/>
      <c r="G87" s="51">
        <f t="shared" si="2"/>
        <v>0</v>
      </c>
    </row>
    <row r="88" spans="3:7" ht="25.5" customHeight="1">
      <c r="C88" s="25" t="s">
        <v>28</v>
      </c>
      <c r="D88" s="67"/>
      <c r="E88" s="67"/>
      <c r="F88" s="67"/>
      <c r="G88" s="51">
        <f t="shared" si="2"/>
        <v>0</v>
      </c>
    </row>
    <row r="89" spans="3:7" ht="18" customHeight="1">
      <c r="C89" s="25" t="s">
        <v>29</v>
      </c>
      <c r="D89" s="67"/>
      <c r="E89" s="67"/>
      <c r="F89" s="67"/>
      <c r="G89" s="51">
        <f t="shared" si="2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78" t="s">
        <v>95</v>
      </c>
      <c r="D92" s="178"/>
      <c r="E92" s="178"/>
      <c r="F92" s="178"/>
      <c r="G92" s="178"/>
      <c r="H92" s="178"/>
      <c r="I92" s="178"/>
    </row>
    <row r="93" spans="3:9" ht="12.75">
      <c r="C93" s="180" t="s">
        <v>34</v>
      </c>
      <c r="D93" s="138" t="s">
        <v>104</v>
      </c>
      <c r="E93" s="138"/>
      <c r="F93" s="138"/>
      <c r="G93" s="138"/>
      <c r="H93" s="138" t="s">
        <v>8</v>
      </c>
      <c r="I93" s="187"/>
    </row>
    <row r="94" spans="3:9" ht="12.75">
      <c r="C94" s="181"/>
      <c r="D94" s="139" t="s">
        <v>30</v>
      </c>
      <c r="E94" s="139"/>
      <c r="F94" s="139" t="s">
        <v>31</v>
      </c>
      <c r="G94" s="139"/>
      <c r="H94" s="139"/>
      <c r="I94" s="162"/>
    </row>
    <row r="95" spans="3:9" ht="12.75">
      <c r="C95" s="181"/>
      <c r="D95" s="139" t="s">
        <v>32</v>
      </c>
      <c r="E95" s="139"/>
      <c r="F95" s="139"/>
      <c r="G95" s="139"/>
      <c r="H95" s="139"/>
      <c r="I95" s="162"/>
    </row>
    <row r="96" spans="3:9" ht="25.5">
      <c r="C96" s="172"/>
      <c r="D96" s="3" t="s">
        <v>51</v>
      </c>
      <c r="E96" s="3" t="s">
        <v>33</v>
      </c>
      <c r="F96" s="3" t="s">
        <v>51</v>
      </c>
      <c r="G96" s="3" t="s">
        <v>33</v>
      </c>
      <c r="H96" s="3" t="s">
        <v>51</v>
      </c>
      <c r="I96" s="13" t="s">
        <v>33</v>
      </c>
    </row>
    <row r="97" spans="3:9" ht="12.75">
      <c r="C97" s="27" t="s">
        <v>35</v>
      </c>
      <c r="D97" s="55">
        <v>13944.85</v>
      </c>
      <c r="E97" s="55">
        <v>15752.37</v>
      </c>
      <c r="F97" s="55"/>
      <c r="G97" s="55"/>
      <c r="H97" s="41">
        <f aca="true" t="shared" si="3" ref="H97:I102">D97+F97</f>
        <v>13944.85</v>
      </c>
      <c r="I97" s="42">
        <f t="shared" si="3"/>
        <v>15752.37</v>
      </c>
    </row>
    <row r="98" spans="3:9" ht="12.75">
      <c r="C98" s="27" t="s">
        <v>36</v>
      </c>
      <c r="D98" s="55"/>
      <c r="E98" s="55"/>
      <c r="F98" s="55"/>
      <c r="G98" s="55"/>
      <c r="H98" s="41">
        <f t="shared" si="3"/>
        <v>0</v>
      </c>
      <c r="I98" s="42">
        <f t="shared" si="3"/>
        <v>0</v>
      </c>
    </row>
    <row r="99" spans="3:9" ht="12.75">
      <c r="C99" s="27" t="s">
        <v>38</v>
      </c>
      <c r="D99" s="55"/>
      <c r="E99" s="55"/>
      <c r="F99" s="55"/>
      <c r="G99" s="55"/>
      <c r="H99" s="41">
        <f t="shared" si="3"/>
        <v>0</v>
      </c>
      <c r="I99" s="42">
        <f t="shared" si="3"/>
        <v>0</v>
      </c>
    </row>
    <row r="100" spans="3:9" ht="12.75">
      <c r="C100" s="27" t="s">
        <v>37</v>
      </c>
      <c r="D100" s="55"/>
      <c r="E100" s="55"/>
      <c r="F100" s="55"/>
      <c r="G100" s="55"/>
      <c r="H100" s="41">
        <f t="shared" si="3"/>
        <v>0</v>
      </c>
      <c r="I100" s="42">
        <f t="shared" si="3"/>
        <v>0</v>
      </c>
    </row>
    <row r="101" spans="3:9" ht="12.75">
      <c r="C101" s="27" t="s">
        <v>40</v>
      </c>
      <c r="D101" s="55"/>
      <c r="E101" s="55"/>
      <c r="F101" s="55"/>
      <c r="G101" s="55"/>
      <c r="H101" s="41">
        <f t="shared" si="3"/>
        <v>0</v>
      </c>
      <c r="I101" s="42">
        <f t="shared" si="3"/>
        <v>0</v>
      </c>
    </row>
    <row r="102" spans="3:9" ht="12.75">
      <c r="C102" s="27" t="s">
        <v>39</v>
      </c>
      <c r="D102" s="55">
        <v>16336.32</v>
      </c>
      <c r="E102" s="55">
        <v>10579.42</v>
      </c>
      <c r="F102" s="55"/>
      <c r="G102" s="55"/>
      <c r="H102" s="41">
        <f t="shared" si="3"/>
        <v>16336.32</v>
      </c>
      <c r="I102" s="42">
        <f t="shared" si="3"/>
        <v>10579.42</v>
      </c>
    </row>
    <row r="103" spans="3:9" ht="13.5" thickBot="1">
      <c r="C103" s="28" t="s">
        <v>8</v>
      </c>
      <c r="D103" s="39">
        <f aca="true" t="shared" si="4" ref="D103:I103">SUM(D97:D102)</f>
        <v>30281.17</v>
      </c>
      <c r="E103" s="39">
        <f t="shared" si="4"/>
        <v>26331.79</v>
      </c>
      <c r="F103" s="39">
        <f t="shared" si="4"/>
        <v>0</v>
      </c>
      <c r="G103" s="39">
        <f t="shared" si="4"/>
        <v>0</v>
      </c>
      <c r="H103" s="39">
        <f t="shared" si="4"/>
        <v>30281.17</v>
      </c>
      <c r="I103" s="40">
        <f t="shared" si="4"/>
        <v>26331.79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78" t="s">
        <v>96</v>
      </c>
      <c r="D106" s="178"/>
      <c r="E106" s="178"/>
      <c r="F106" s="178"/>
      <c r="G106" s="178"/>
      <c r="H106" s="178"/>
      <c r="I106" s="178"/>
    </row>
    <row r="107" spans="3:9" ht="12.75">
      <c r="C107" s="180" t="s">
        <v>41</v>
      </c>
      <c r="D107" s="138" t="s">
        <v>104</v>
      </c>
      <c r="E107" s="138"/>
      <c r="F107" s="138"/>
      <c r="G107" s="138"/>
      <c r="H107" s="138" t="s">
        <v>8</v>
      </c>
      <c r="I107" s="187"/>
    </row>
    <row r="108" spans="3:9" ht="12.75">
      <c r="C108" s="181"/>
      <c r="D108" s="139" t="s">
        <v>30</v>
      </c>
      <c r="E108" s="139"/>
      <c r="F108" s="139" t="s">
        <v>31</v>
      </c>
      <c r="G108" s="139"/>
      <c r="H108" s="139"/>
      <c r="I108" s="162"/>
    </row>
    <row r="109" spans="3:9" ht="12.75">
      <c r="C109" s="181"/>
      <c r="D109" s="139" t="s">
        <v>32</v>
      </c>
      <c r="E109" s="139"/>
      <c r="F109" s="139"/>
      <c r="G109" s="139"/>
      <c r="H109" s="139"/>
      <c r="I109" s="162"/>
    </row>
    <row r="110" spans="3:9" ht="25.5">
      <c r="C110" s="172"/>
      <c r="D110" s="8" t="s">
        <v>51</v>
      </c>
      <c r="E110" s="8" t="s">
        <v>33</v>
      </c>
      <c r="F110" s="8" t="s">
        <v>51</v>
      </c>
      <c r="G110" s="8" t="s">
        <v>33</v>
      </c>
      <c r="H110" s="8" t="s">
        <v>51</v>
      </c>
      <c r="I110" s="21" t="s">
        <v>33</v>
      </c>
    </row>
    <row r="111" spans="3:9" ht="12.75">
      <c r="C111" s="27" t="s">
        <v>42</v>
      </c>
      <c r="D111" s="65"/>
      <c r="E111" s="65"/>
      <c r="F111" s="65"/>
      <c r="G111" s="65"/>
      <c r="H111" s="52">
        <f aca="true" t="shared" si="5" ref="H111:I117">D111+F111</f>
        <v>0</v>
      </c>
      <c r="I111" s="53">
        <f t="shared" si="5"/>
        <v>0</v>
      </c>
    </row>
    <row r="112" spans="3:9" ht="12.75">
      <c r="C112" s="27" t="s">
        <v>43</v>
      </c>
      <c r="D112" s="55">
        <v>8155.07</v>
      </c>
      <c r="E112" s="55">
        <v>7579.26</v>
      </c>
      <c r="F112" s="55"/>
      <c r="G112" s="55"/>
      <c r="H112" s="52">
        <f t="shared" si="5"/>
        <v>8155.07</v>
      </c>
      <c r="I112" s="53">
        <f t="shared" si="5"/>
        <v>7579.26</v>
      </c>
    </row>
    <row r="113" spans="3:9" ht="12.75">
      <c r="C113" s="27" t="s">
        <v>44</v>
      </c>
      <c r="D113" s="55">
        <v>4688</v>
      </c>
      <c r="E113" s="55">
        <v>5482</v>
      </c>
      <c r="F113" s="55"/>
      <c r="G113" s="55"/>
      <c r="H113" s="52">
        <f t="shared" si="5"/>
        <v>4688</v>
      </c>
      <c r="I113" s="53">
        <f t="shared" si="5"/>
        <v>5482</v>
      </c>
    </row>
    <row r="114" spans="3:9" ht="12.75">
      <c r="C114" s="27" t="s">
        <v>45</v>
      </c>
      <c r="D114" s="55">
        <v>22624.46</v>
      </c>
      <c r="E114" s="55">
        <v>26827.08</v>
      </c>
      <c r="F114" s="55"/>
      <c r="G114" s="55"/>
      <c r="H114" s="52">
        <f t="shared" si="5"/>
        <v>22624.46</v>
      </c>
      <c r="I114" s="53">
        <f t="shared" si="5"/>
        <v>26827.08</v>
      </c>
    </row>
    <row r="115" spans="3:9" ht="12.75">
      <c r="C115" s="27" t="s">
        <v>46</v>
      </c>
      <c r="D115" s="55"/>
      <c r="E115" s="55">
        <v>5.08</v>
      </c>
      <c r="F115" s="55"/>
      <c r="G115" s="55"/>
      <c r="H115" s="52">
        <f t="shared" si="5"/>
        <v>0</v>
      </c>
      <c r="I115" s="53">
        <f t="shared" si="5"/>
        <v>5.08</v>
      </c>
    </row>
    <row r="116" spans="3:9" ht="12.75">
      <c r="C116" s="27" t="s">
        <v>47</v>
      </c>
      <c r="D116" s="55"/>
      <c r="E116" s="55"/>
      <c r="F116" s="55"/>
      <c r="G116" s="55"/>
      <c r="H116" s="52">
        <f t="shared" si="5"/>
        <v>0</v>
      </c>
      <c r="I116" s="53">
        <f t="shared" si="5"/>
        <v>0</v>
      </c>
    </row>
    <row r="117" spans="3:9" ht="12.75">
      <c r="C117" s="27" t="s">
        <v>48</v>
      </c>
      <c r="D117" s="55">
        <v>2486.94</v>
      </c>
      <c r="E117" s="55">
        <v>6491.25</v>
      </c>
      <c r="F117" s="55"/>
      <c r="G117" s="55"/>
      <c r="H117" s="52">
        <f t="shared" si="5"/>
        <v>2486.94</v>
      </c>
      <c r="I117" s="53">
        <f t="shared" si="5"/>
        <v>6491.25</v>
      </c>
    </row>
    <row r="118" spans="3:9" ht="13.5" thickBot="1">
      <c r="C118" s="37" t="s">
        <v>8</v>
      </c>
      <c r="D118" s="46">
        <f aca="true" t="shared" si="6" ref="D118:I118">SUM(D111:D117)</f>
        <v>37954.47</v>
      </c>
      <c r="E118" s="46">
        <f t="shared" si="6"/>
        <v>46384.670000000006</v>
      </c>
      <c r="F118" s="46">
        <f t="shared" si="6"/>
        <v>0</v>
      </c>
      <c r="G118" s="46">
        <f t="shared" si="6"/>
        <v>0</v>
      </c>
      <c r="H118" s="46">
        <f t="shared" si="6"/>
        <v>37954.47</v>
      </c>
      <c r="I118" s="47">
        <f t="shared" si="6"/>
        <v>46384.670000000006</v>
      </c>
    </row>
    <row r="120" ht="13.5" thickBot="1"/>
    <row r="121" spans="1:5" ht="12.75">
      <c r="A121" s="17">
        <v>2</v>
      </c>
      <c r="C121" s="155" t="s">
        <v>141</v>
      </c>
      <c r="D121" s="156"/>
      <c r="E121" s="157"/>
    </row>
    <row r="122" spans="3:5" ht="12.75">
      <c r="C122" s="140" t="s">
        <v>49</v>
      </c>
      <c r="D122" s="139" t="s">
        <v>50</v>
      </c>
      <c r="E122" s="162"/>
    </row>
    <row r="123" spans="3:5" ht="25.5">
      <c r="C123" s="140"/>
      <c r="D123" s="3" t="s">
        <v>51</v>
      </c>
      <c r="E123" s="13" t="s">
        <v>33</v>
      </c>
    </row>
    <row r="124" spans="3:5" ht="25.5">
      <c r="C124" s="30" t="s">
        <v>105</v>
      </c>
      <c r="D124" s="41">
        <f>SUM(D125:D128)</f>
        <v>0</v>
      </c>
      <c r="E124" s="42">
        <f>SUM(E125:E128)</f>
        <v>0</v>
      </c>
    </row>
    <row r="125" spans="3:5" ht="25.5">
      <c r="C125" s="12" t="s">
        <v>52</v>
      </c>
      <c r="D125" s="55"/>
      <c r="E125" s="57"/>
    </row>
    <row r="126" spans="3:5" ht="25.5">
      <c r="C126" s="12" t="s">
        <v>53</v>
      </c>
      <c r="D126" s="55"/>
      <c r="E126" s="57"/>
    </row>
    <row r="127" spans="3:5" ht="25.5">
      <c r="C127" s="12" t="s">
        <v>54</v>
      </c>
      <c r="D127" s="55"/>
      <c r="E127" s="57"/>
    </row>
    <row r="128" spans="3:5" ht="25.5">
      <c r="C128" s="12" t="s">
        <v>192</v>
      </c>
      <c r="D128" s="57">
        <v>0</v>
      </c>
      <c r="E128" s="57"/>
    </row>
    <row r="129" spans="3:5" ht="25.5">
      <c r="C129" s="30" t="s">
        <v>106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150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82" t="s">
        <v>107</v>
      </c>
      <c r="D133" s="183"/>
      <c r="E133" s="184"/>
    </row>
    <row r="134" spans="3:5" ht="12.75">
      <c r="C134" s="140" t="s">
        <v>49</v>
      </c>
      <c r="D134" s="139" t="s">
        <v>50</v>
      </c>
      <c r="E134" s="162"/>
    </row>
    <row r="135" spans="3:5" ht="25.5">
      <c r="C135" s="140"/>
      <c r="D135" s="8" t="s">
        <v>51</v>
      </c>
      <c r="E135" s="21" t="s">
        <v>33</v>
      </c>
    </row>
    <row r="136" spans="3:5" ht="25.5">
      <c r="C136" s="12" t="s">
        <v>55</v>
      </c>
      <c r="D136" s="41">
        <f>SUM(D137:D142)</f>
        <v>1338258.88</v>
      </c>
      <c r="E136" s="42">
        <f>SUM(E137:E142)</f>
        <v>1461099.43</v>
      </c>
    </row>
    <row r="137" spans="3:5" ht="25.5">
      <c r="C137" s="62" t="s">
        <v>189</v>
      </c>
      <c r="D137" s="57">
        <v>32091.66</v>
      </c>
      <c r="E137" s="57">
        <v>23715.4</v>
      </c>
    </row>
    <row r="138" spans="3:5" ht="12.75">
      <c r="C138" s="109" t="s">
        <v>224</v>
      </c>
      <c r="D138" s="110">
        <v>6761.97</v>
      </c>
      <c r="E138" s="110">
        <v>3777.93</v>
      </c>
    </row>
    <row r="139" spans="3:5" ht="12.75">
      <c r="C139" s="109" t="s">
        <v>207</v>
      </c>
      <c r="D139" s="110"/>
      <c r="E139" s="110"/>
    </row>
    <row r="140" spans="3:5" ht="12.75">
      <c r="C140" s="109" t="s">
        <v>203</v>
      </c>
      <c r="D140" s="110">
        <v>936009.86</v>
      </c>
      <c r="E140" s="110">
        <v>915112.7</v>
      </c>
    </row>
    <row r="141" spans="1:5" ht="25.5" customHeight="1">
      <c r="A141" s="17">
        <v>2</v>
      </c>
      <c r="C141" s="109" t="s">
        <v>233</v>
      </c>
      <c r="D141" s="110">
        <v>363395.39</v>
      </c>
      <c r="E141" s="110">
        <v>518493.4</v>
      </c>
    </row>
    <row r="142" spans="3:5" ht="13.5" thickBot="1">
      <c r="C142" s="63" t="s">
        <v>204</v>
      </c>
      <c r="D142" s="58"/>
      <c r="E142" s="58"/>
    </row>
    <row r="143" spans="3:5" ht="12.75">
      <c r="C143" s="6"/>
      <c r="D143" s="7"/>
      <c r="E143" s="7"/>
    </row>
    <row r="144" spans="3:5" ht="13.5" thickBot="1">
      <c r="C144" s="6"/>
      <c r="D144" s="7"/>
      <c r="E144" s="7"/>
    </row>
    <row r="145" spans="3:5" ht="12.75">
      <c r="C145" s="135" t="s">
        <v>67</v>
      </c>
      <c r="D145" s="136"/>
      <c r="E145" s="137"/>
    </row>
    <row r="146" spans="3:5" ht="12.75">
      <c r="C146" s="12" t="s">
        <v>75</v>
      </c>
      <c r="D146" s="4" t="s">
        <v>68</v>
      </c>
      <c r="E146" s="26" t="s">
        <v>69</v>
      </c>
    </row>
    <row r="147" spans="3:5" ht="12.75">
      <c r="C147" s="12" t="s">
        <v>70</v>
      </c>
      <c r="D147" s="55"/>
      <c r="E147" s="57">
        <v>0</v>
      </c>
    </row>
    <row r="148" spans="3:5" ht="12.75">
      <c r="C148" s="12" t="s">
        <v>71</v>
      </c>
      <c r="D148" s="55"/>
      <c r="E148" s="57"/>
    </row>
    <row r="149" spans="3:5" ht="12.75">
      <c r="C149" s="30" t="s">
        <v>72</v>
      </c>
      <c r="D149" s="41">
        <f>SUM(D147:D148)</f>
        <v>0</v>
      </c>
      <c r="E149" s="41">
        <f>SUM(E147:E148)</f>
        <v>0</v>
      </c>
    </row>
    <row r="150" spans="3:5" ht="12.75">
      <c r="C150" s="12" t="s">
        <v>73</v>
      </c>
      <c r="D150" s="55"/>
      <c r="E150" s="57"/>
    </row>
    <row r="151" spans="1:5" ht="12.75">
      <c r="A151" s="17">
        <v>2</v>
      </c>
      <c r="C151" s="12" t="s">
        <v>74</v>
      </c>
      <c r="D151" s="55"/>
      <c r="E151" s="57"/>
    </row>
    <row r="152" spans="3:5" ht="13.5" thickBot="1">
      <c r="C152" s="18" t="s">
        <v>72</v>
      </c>
      <c r="D152" s="39">
        <f>SUM(D150:D151)</f>
        <v>0</v>
      </c>
      <c r="E152" s="39">
        <f>SUM(E150:E151)</f>
        <v>0</v>
      </c>
    </row>
    <row r="155" spans="3:4" ht="12.75">
      <c r="C155" s="176" t="s">
        <v>125</v>
      </c>
      <c r="D155" s="177"/>
    </row>
    <row r="156" spans="3:4" ht="25.5">
      <c r="C156" s="2" t="s">
        <v>85</v>
      </c>
      <c r="D156" s="3" t="s">
        <v>126</v>
      </c>
    </row>
    <row r="157" spans="3:4" ht="12.75">
      <c r="C157" s="2" t="s">
        <v>184</v>
      </c>
      <c r="D157" s="55">
        <v>3</v>
      </c>
    </row>
    <row r="158" spans="3:4" ht="12" customHeight="1">
      <c r="C158" s="2" t="s">
        <v>225</v>
      </c>
      <c r="D158" s="55">
        <v>4.79</v>
      </c>
    </row>
    <row r="159" spans="1:4" ht="11.25" customHeight="1">
      <c r="A159" s="17">
        <v>2</v>
      </c>
      <c r="C159" s="2" t="s">
        <v>234</v>
      </c>
      <c r="D159" s="55">
        <v>0.25</v>
      </c>
    </row>
    <row r="160" spans="3:4" ht="12.75">
      <c r="C160" s="2" t="s">
        <v>185</v>
      </c>
      <c r="D160" s="55">
        <v>1</v>
      </c>
    </row>
    <row r="161" spans="3:4" ht="12.75">
      <c r="C161" s="2" t="s">
        <v>186</v>
      </c>
      <c r="D161" s="55">
        <v>1</v>
      </c>
    </row>
    <row r="162" spans="3:5" ht="12.75">
      <c r="C162" s="2" t="s">
        <v>124</v>
      </c>
      <c r="D162" s="41">
        <f>SUM(D157:D161)</f>
        <v>10.04</v>
      </c>
      <c r="E162" s="105"/>
    </row>
    <row r="163" ht="13.5" customHeight="1">
      <c r="E163" s="103"/>
    </row>
    <row r="164" spans="1:5" ht="12" customHeight="1">
      <c r="A164" s="17">
        <v>3</v>
      </c>
      <c r="C164" s="105"/>
      <c r="D164" s="105"/>
      <c r="E164" s="7"/>
    </row>
    <row r="165" spans="3:5" ht="13.5" customHeight="1">
      <c r="C165" s="103" t="s">
        <v>187</v>
      </c>
      <c r="D165" s="103"/>
      <c r="E165" s="104"/>
    </row>
    <row r="166" spans="3:4" ht="12.75" customHeight="1">
      <c r="C166" s="179"/>
      <c r="D166" s="179"/>
    </row>
    <row r="167" spans="3:4" ht="6.75" customHeight="1">
      <c r="C167" s="179"/>
      <c r="D167" s="179"/>
    </row>
    <row r="168" ht="7.5" customHeight="1" hidden="1"/>
    <row r="169" ht="6.75" customHeight="1" hidden="1"/>
    <row r="170" spans="3:4" ht="12.75" customHeight="1" thickBot="1">
      <c r="C170" s="134" t="s">
        <v>56</v>
      </c>
      <c r="D170" s="134"/>
    </row>
    <row r="171" spans="3:4" ht="12.75">
      <c r="C171" s="36" t="s">
        <v>127</v>
      </c>
      <c r="D171" s="45">
        <f>D172+D173+D179+D184</f>
        <v>1868481.15</v>
      </c>
    </row>
    <row r="172" spans="3:4" ht="12.75">
      <c r="C172" s="60" t="s">
        <v>63</v>
      </c>
      <c r="D172" s="57">
        <v>23</v>
      </c>
    </row>
    <row r="173" spans="3:4" ht="25.5">
      <c r="C173" s="30" t="s">
        <v>86</v>
      </c>
      <c r="D173" s="42">
        <f>SUM(D174:D178)</f>
        <v>354691.3</v>
      </c>
    </row>
    <row r="174" spans="3:4" ht="12.75">
      <c r="C174" s="62" t="s">
        <v>194</v>
      </c>
      <c r="D174" s="57">
        <v>6550.12</v>
      </c>
    </row>
    <row r="175" spans="3:4" ht="12.75">
      <c r="C175" s="62" t="s">
        <v>208</v>
      </c>
      <c r="D175" s="57">
        <v>13984.04</v>
      </c>
    </row>
    <row r="176" spans="3:4" ht="12.75">
      <c r="C176" s="62" t="s">
        <v>193</v>
      </c>
      <c r="D176" s="57">
        <v>27833.65</v>
      </c>
    </row>
    <row r="177" spans="3:4" ht="12.75">
      <c r="C177" s="62" t="s">
        <v>243</v>
      </c>
      <c r="D177" s="57">
        <v>185541.25</v>
      </c>
    </row>
    <row r="178" spans="3:4" ht="12.75">
      <c r="C178" s="62" t="s">
        <v>244</v>
      </c>
      <c r="D178" s="57">
        <v>120782.24</v>
      </c>
    </row>
    <row r="179" spans="3:4" ht="25.5">
      <c r="C179" s="30" t="s">
        <v>87</v>
      </c>
      <c r="D179" s="42">
        <f>SUM(D180:D183)</f>
        <v>1150371.46</v>
      </c>
    </row>
    <row r="180" spans="3:4" ht="12.75">
      <c r="C180" s="60" t="s">
        <v>155</v>
      </c>
      <c r="D180" s="57">
        <v>198070.31</v>
      </c>
    </row>
    <row r="181" spans="3:4" ht="12.75">
      <c r="C181" s="60" t="s">
        <v>227</v>
      </c>
      <c r="D181" s="57">
        <v>163474.58</v>
      </c>
    </row>
    <row r="182" spans="3:4" ht="12.75">
      <c r="C182" s="60" t="s">
        <v>228</v>
      </c>
      <c r="D182" s="57">
        <v>743520.07</v>
      </c>
    </row>
    <row r="183" spans="1:4" ht="12.75">
      <c r="A183" s="17">
        <v>3</v>
      </c>
      <c r="C183" s="100" t="s">
        <v>226</v>
      </c>
      <c r="D183" s="101">
        <v>45306.5</v>
      </c>
    </row>
    <row r="184" spans="3:4" ht="12.75">
      <c r="C184" s="30" t="s">
        <v>202</v>
      </c>
      <c r="D184" s="42">
        <f>SUM(D185:D186)</f>
        <v>363395.39</v>
      </c>
    </row>
    <row r="185" spans="3:4" ht="12.75">
      <c r="C185" s="133" t="s">
        <v>229</v>
      </c>
      <c r="D185" s="110"/>
    </row>
    <row r="186" spans="3:4" ht="13.5" thickBot="1">
      <c r="C186" s="61" t="s">
        <v>209</v>
      </c>
      <c r="D186" s="58">
        <v>363395.39</v>
      </c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128</v>
      </c>
      <c r="D189" s="45">
        <f>D190+D191+D192</f>
        <v>0</v>
      </c>
    </row>
    <row r="190" spans="3:4" ht="37.5" customHeight="1">
      <c r="C190" s="19" t="s">
        <v>142</v>
      </c>
      <c r="D190" s="57"/>
    </row>
    <row r="191" spans="3:4" ht="12.75">
      <c r="C191" s="19" t="s">
        <v>143</v>
      </c>
      <c r="D191" s="57"/>
    </row>
    <row r="192" spans="3:4" ht="13.5" thickBot="1">
      <c r="C192" s="88" t="s">
        <v>129</v>
      </c>
      <c r="D192" s="58"/>
    </row>
    <row r="193" spans="3:4" ht="12.75">
      <c r="C193" s="81"/>
      <c r="D193" s="82"/>
    </row>
    <row r="194" spans="3:4" ht="8.25" customHeight="1" thickBot="1">
      <c r="C194" s="81"/>
      <c r="D194" s="82"/>
    </row>
    <row r="195" spans="3:4" ht="12.75">
      <c r="C195" s="87" t="s">
        <v>130</v>
      </c>
      <c r="D195" s="45">
        <f>SUM(D196:D201)</f>
        <v>2086.56</v>
      </c>
    </row>
    <row r="196" spans="3:4" ht="12.75">
      <c r="C196" s="89" t="s">
        <v>131</v>
      </c>
      <c r="D196" s="57"/>
    </row>
    <row r="197" spans="3:4" ht="12.75">
      <c r="C197" s="89" t="s">
        <v>135</v>
      </c>
      <c r="D197" s="57">
        <v>2086.56</v>
      </c>
    </row>
    <row r="198" spans="1:4" ht="12.75">
      <c r="A198" s="17">
        <v>4</v>
      </c>
      <c r="C198" s="89" t="s">
        <v>136</v>
      </c>
      <c r="D198" s="57"/>
    </row>
    <row r="199" spans="3:4" ht="15.75" customHeight="1">
      <c r="C199" s="19" t="s">
        <v>134</v>
      </c>
      <c r="D199" s="72"/>
    </row>
    <row r="200" spans="3:4" ht="12.75">
      <c r="C200" s="89" t="s">
        <v>132</v>
      </c>
      <c r="D200" s="72"/>
    </row>
    <row r="201" spans="3:4" ht="13.5" thickBot="1">
      <c r="C201" s="88" t="s">
        <v>133</v>
      </c>
      <c r="D201" s="74"/>
    </row>
    <row r="202" ht="9" customHeight="1">
      <c r="C202" s="81"/>
    </row>
    <row r="203" ht="7.5" customHeight="1"/>
    <row r="204" spans="3:4" ht="13.5" thickBot="1">
      <c r="C204" s="185" t="s">
        <v>149</v>
      </c>
      <c r="D204" s="185"/>
    </row>
    <row r="205" spans="3:4" ht="24" customHeight="1">
      <c r="C205" s="32" t="s">
        <v>108</v>
      </c>
      <c r="D205" s="129">
        <f>(D206+D233)</f>
        <v>890423.28</v>
      </c>
    </row>
    <row r="206" spans="3:4" ht="12.75">
      <c r="C206" s="102" t="s">
        <v>57</v>
      </c>
      <c r="D206" s="107">
        <f>SUM(D207:D232)</f>
        <v>554877.3400000001</v>
      </c>
    </row>
    <row r="207" spans="3:4" ht="12.75">
      <c r="C207" s="122" t="s">
        <v>154</v>
      </c>
      <c r="D207" s="123">
        <v>236241.76</v>
      </c>
    </row>
    <row r="208" spans="3:4" ht="12.75">
      <c r="C208" s="124" t="s">
        <v>156</v>
      </c>
      <c r="D208" s="123">
        <v>43527.29</v>
      </c>
    </row>
    <row r="209" spans="3:4" ht="12.75">
      <c r="C209" s="124" t="s">
        <v>157</v>
      </c>
      <c r="D209" s="123">
        <f>15000.56+1326.19</f>
        <v>16326.75</v>
      </c>
    </row>
    <row r="210" spans="3:4" ht="12.75">
      <c r="C210" s="124" t="s">
        <v>158</v>
      </c>
      <c r="D210" s="123">
        <v>747.32</v>
      </c>
    </row>
    <row r="211" spans="3:4" ht="12.75">
      <c r="C211" s="124" t="s">
        <v>159</v>
      </c>
      <c r="D211" s="123">
        <v>8033.31</v>
      </c>
    </row>
    <row r="212" spans="3:4" ht="12.75">
      <c r="C212" s="124" t="s">
        <v>160</v>
      </c>
      <c r="D212" s="123">
        <v>4629.09</v>
      </c>
    </row>
    <row r="213" spans="3:4" ht="12.75">
      <c r="C213" s="124" t="s">
        <v>161</v>
      </c>
      <c r="D213" s="123">
        <f>7197.3+537.26+6997.84</f>
        <v>14732.400000000001</v>
      </c>
    </row>
    <row r="214" spans="3:4" ht="12.75">
      <c r="C214" s="125" t="s">
        <v>162</v>
      </c>
      <c r="D214" s="126">
        <v>33127.03</v>
      </c>
    </row>
    <row r="215" spans="3:4" ht="12.75">
      <c r="C215" s="125" t="s">
        <v>163</v>
      </c>
      <c r="D215" s="126">
        <f>16826.59+4825.17</f>
        <v>21651.760000000002</v>
      </c>
    </row>
    <row r="216" spans="3:4" ht="12.75">
      <c r="C216" s="125" t="s">
        <v>164</v>
      </c>
      <c r="D216" s="126">
        <v>1388.94</v>
      </c>
    </row>
    <row r="217" spans="3:4" ht="12.75">
      <c r="C217" s="125" t="s">
        <v>211</v>
      </c>
      <c r="D217" s="126"/>
    </row>
    <row r="218" spans="3:4" ht="12.75">
      <c r="C218" s="125" t="s">
        <v>166</v>
      </c>
      <c r="D218" s="126">
        <v>15635.34</v>
      </c>
    </row>
    <row r="219" spans="3:4" ht="12.75">
      <c r="C219" s="125" t="s">
        <v>165</v>
      </c>
      <c r="D219" s="126"/>
    </row>
    <row r="220" spans="3:4" ht="12.75">
      <c r="C220" s="125" t="s">
        <v>167</v>
      </c>
      <c r="D220" s="126">
        <v>3909.28</v>
      </c>
    </row>
    <row r="221" spans="3:4" ht="12.75">
      <c r="C221" s="125" t="s">
        <v>168</v>
      </c>
      <c r="D221" s="126">
        <v>9026.29</v>
      </c>
    </row>
    <row r="222" spans="3:4" ht="12.75">
      <c r="C222" s="125" t="s">
        <v>169</v>
      </c>
      <c r="D222" s="126">
        <v>11026.62</v>
      </c>
    </row>
    <row r="223" spans="3:4" ht="12.75">
      <c r="C223" s="125" t="s">
        <v>170</v>
      </c>
      <c r="D223" s="126">
        <v>6766.92</v>
      </c>
    </row>
    <row r="224" spans="3:4" ht="11.25" customHeight="1">
      <c r="C224" s="125" t="s">
        <v>171</v>
      </c>
      <c r="D224" s="126">
        <v>5688.44</v>
      </c>
    </row>
    <row r="225" spans="3:4" ht="12.75">
      <c r="C225" s="125" t="s">
        <v>172</v>
      </c>
      <c r="D225" s="126">
        <v>2804.85</v>
      </c>
    </row>
    <row r="226" spans="3:4" ht="13.5" customHeight="1">
      <c r="C226" s="125" t="s">
        <v>173</v>
      </c>
      <c r="D226" s="126">
        <v>10727.51</v>
      </c>
    </row>
    <row r="227" spans="3:4" ht="14.25" customHeight="1">
      <c r="C227" s="125" t="s">
        <v>174</v>
      </c>
      <c r="D227" s="126">
        <v>75334</v>
      </c>
    </row>
    <row r="228" spans="3:4" ht="12.75">
      <c r="C228" s="127" t="s">
        <v>175</v>
      </c>
      <c r="D228" s="128">
        <f>19045.5</f>
        <v>19045.5</v>
      </c>
    </row>
    <row r="229" spans="3:4" ht="12.75">
      <c r="C229" s="127" t="s">
        <v>176</v>
      </c>
      <c r="D229" s="128">
        <v>60</v>
      </c>
    </row>
    <row r="230" spans="3:4" ht="12.75">
      <c r="C230" s="127" t="s">
        <v>230</v>
      </c>
      <c r="D230" s="128"/>
    </row>
    <row r="231" spans="3:4" ht="12.75" customHeight="1">
      <c r="C231" s="127" t="s">
        <v>199</v>
      </c>
      <c r="D231" s="128">
        <v>12443.33</v>
      </c>
    </row>
    <row r="232" spans="3:4" ht="13.5" customHeight="1">
      <c r="C232" s="127" t="s">
        <v>221</v>
      </c>
      <c r="D232" s="128">
        <v>2003.61</v>
      </c>
    </row>
    <row r="233" spans="3:4" ht="12.75">
      <c r="C233" s="106" t="s">
        <v>58</v>
      </c>
      <c r="D233" s="108">
        <f>D234+D235+D236</f>
        <v>335545.94</v>
      </c>
    </row>
    <row r="234" spans="3:4" ht="12.75">
      <c r="C234" s="59" t="s">
        <v>176</v>
      </c>
      <c r="D234" s="57">
        <v>26201.65</v>
      </c>
    </row>
    <row r="235" spans="1:4" ht="12.75">
      <c r="A235" s="17">
        <v>4</v>
      </c>
      <c r="C235" s="59" t="s">
        <v>231</v>
      </c>
      <c r="D235" s="57">
        <v>185541.25</v>
      </c>
    </row>
    <row r="236" spans="3:4" ht="12.75">
      <c r="C236" s="59" t="s">
        <v>245</v>
      </c>
      <c r="D236" s="57">
        <v>123803.04</v>
      </c>
    </row>
    <row r="237" spans="3:4" ht="25.5">
      <c r="C237" s="34" t="s">
        <v>109</v>
      </c>
      <c r="D237" s="42">
        <f>D238+D260</f>
        <v>385929.76000000007</v>
      </c>
    </row>
    <row r="238" spans="1:4" ht="12.75">
      <c r="A238" s="71"/>
      <c r="C238" s="44" t="s">
        <v>57</v>
      </c>
      <c r="D238" s="43">
        <f>D239+D240+D241+D242+D243+D244+D245+D246+D247+D248+D249+D250+D251+D252+D253+D254++D255+D256+D257+D258+D259</f>
        <v>345695.93000000005</v>
      </c>
    </row>
    <row r="239" spans="1:4" ht="12.75">
      <c r="A239" s="71"/>
      <c r="C239" s="59" t="s">
        <v>154</v>
      </c>
      <c r="D239" s="57">
        <v>117354.49</v>
      </c>
    </row>
    <row r="240" spans="1:4" ht="12.75">
      <c r="A240" s="71"/>
      <c r="C240" s="59" t="s">
        <v>156</v>
      </c>
      <c r="D240" s="57">
        <v>24343.42</v>
      </c>
    </row>
    <row r="241" spans="1:4" ht="12.75">
      <c r="A241" s="71">
        <v>4</v>
      </c>
      <c r="C241" s="59" t="s">
        <v>177</v>
      </c>
      <c r="D241" s="57">
        <f>31145.8+1048.65</f>
        <v>32194.45</v>
      </c>
    </row>
    <row r="242" spans="1:4" ht="12.75">
      <c r="A242" s="71"/>
      <c r="C242" s="59" t="s">
        <v>158</v>
      </c>
      <c r="D242" s="57">
        <v>880.85</v>
      </c>
    </row>
    <row r="243" spans="1:4" ht="12.75">
      <c r="A243" s="71"/>
      <c r="C243" s="59" t="s">
        <v>159</v>
      </c>
      <c r="D243" s="57">
        <v>26429.73</v>
      </c>
    </row>
    <row r="244" spans="1:4" ht="12.75">
      <c r="A244" s="71"/>
      <c r="C244" s="59" t="s">
        <v>178</v>
      </c>
      <c r="D244" s="57">
        <v>7182.6</v>
      </c>
    </row>
    <row r="245" spans="1:4" ht="12.75">
      <c r="A245" s="71"/>
      <c r="C245" s="59" t="s">
        <v>161</v>
      </c>
      <c r="D245" s="57">
        <f>14265.39+3942.48</f>
        <v>18207.87</v>
      </c>
    </row>
    <row r="246" spans="1:4" ht="12.75">
      <c r="A246" s="71"/>
      <c r="C246" s="59" t="s">
        <v>179</v>
      </c>
      <c r="D246" s="57">
        <v>48819.2</v>
      </c>
    </row>
    <row r="247" spans="1:4" ht="12.75">
      <c r="A247" s="71"/>
      <c r="C247" s="59" t="s">
        <v>180</v>
      </c>
      <c r="D247" s="57">
        <f>17419.68+6050.89</f>
        <v>23470.57</v>
      </c>
    </row>
    <row r="248" spans="1:4" ht="12.75">
      <c r="A248" s="71"/>
      <c r="C248" s="59" t="s">
        <v>164</v>
      </c>
      <c r="D248" s="57">
        <v>2955.06</v>
      </c>
    </row>
    <row r="249" spans="1:4" ht="11.25" customHeight="1">
      <c r="A249" s="17">
        <v>5</v>
      </c>
      <c r="C249" s="59" t="s">
        <v>165</v>
      </c>
      <c r="D249" s="57"/>
    </row>
    <row r="250" spans="3:4" ht="12.75">
      <c r="C250" s="59" t="s">
        <v>166</v>
      </c>
      <c r="D250" s="57">
        <v>5596.43</v>
      </c>
    </row>
    <row r="251" spans="3:4" ht="12.75">
      <c r="C251" s="59" t="s">
        <v>167</v>
      </c>
      <c r="D251" s="57">
        <v>3100.66</v>
      </c>
    </row>
    <row r="252" spans="3:4" ht="12.75">
      <c r="C252" s="59" t="s">
        <v>168</v>
      </c>
      <c r="D252" s="57">
        <v>5856.87</v>
      </c>
    </row>
    <row r="253" spans="3:5" ht="12.75">
      <c r="C253" s="59" t="s">
        <v>181</v>
      </c>
      <c r="D253" s="57">
        <f>1191.29</f>
        <v>1191.29</v>
      </c>
      <c r="E253" s="99"/>
    </row>
    <row r="254" spans="3:4" ht="12.75">
      <c r="C254" s="59" t="s">
        <v>170</v>
      </c>
      <c r="D254" s="57">
        <v>84.84</v>
      </c>
    </row>
    <row r="255" spans="3:4" ht="12.75">
      <c r="C255" s="59" t="s">
        <v>171</v>
      </c>
      <c r="D255" s="57">
        <v>3063.01</v>
      </c>
    </row>
    <row r="256" spans="3:4" ht="12.75">
      <c r="C256" s="59" t="s">
        <v>173</v>
      </c>
      <c r="D256" s="57">
        <v>21780.25</v>
      </c>
    </row>
    <row r="257" spans="3:4" ht="12.75">
      <c r="C257" s="59" t="s">
        <v>172</v>
      </c>
      <c r="D257" s="57">
        <v>727.15</v>
      </c>
    </row>
    <row r="258" spans="3:4" ht="12.75">
      <c r="C258" s="59" t="s">
        <v>175</v>
      </c>
      <c r="D258" s="57">
        <f>2457.19</f>
        <v>2457.19</v>
      </c>
    </row>
    <row r="259" spans="3:4" ht="12.75">
      <c r="C259" s="59" t="s">
        <v>182</v>
      </c>
      <c r="D259" s="57"/>
    </row>
    <row r="260" spans="3:4" ht="12.75">
      <c r="C260" s="44" t="s">
        <v>58</v>
      </c>
      <c r="D260" s="43">
        <f>D261+D262+D263</f>
        <v>40233.83</v>
      </c>
    </row>
    <row r="261" spans="3:4" ht="12.75">
      <c r="C261" s="59" t="s">
        <v>182</v>
      </c>
      <c r="D261" s="57">
        <v>40233.83</v>
      </c>
    </row>
    <row r="262" spans="3:4" ht="12.75">
      <c r="C262" s="59"/>
      <c r="D262" s="57"/>
    </row>
    <row r="263" spans="1:4" ht="12.75">
      <c r="A263" s="17">
        <v>5</v>
      </c>
      <c r="C263" s="59"/>
      <c r="D263" s="57"/>
    </row>
    <row r="264" spans="3:4" ht="25.5">
      <c r="C264" s="78" t="s">
        <v>121</v>
      </c>
      <c r="D264" s="42">
        <f>D265+D269</f>
        <v>0</v>
      </c>
    </row>
    <row r="265" spans="3:4" ht="12.75">
      <c r="C265" s="77" t="s">
        <v>122</v>
      </c>
      <c r="D265" s="76">
        <f>D266+D267+D268</f>
        <v>0</v>
      </c>
    </row>
    <row r="266" spans="3:4" ht="12.75">
      <c r="C266" s="127"/>
      <c r="D266" s="128"/>
    </row>
    <row r="267" spans="3:4" ht="12.75">
      <c r="C267" s="127"/>
      <c r="D267" s="128"/>
    </row>
    <row r="268" spans="3:4" ht="12.75">
      <c r="C268" s="127"/>
      <c r="D268" s="128"/>
    </row>
    <row r="269" spans="3:4" ht="12.75">
      <c r="C269" s="77" t="s">
        <v>123</v>
      </c>
      <c r="D269" s="76">
        <f>D270+D271</f>
        <v>0</v>
      </c>
    </row>
    <row r="270" spans="3:4" ht="12.75">
      <c r="C270" s="59"/>
      <c r="D270" s="57"/>
    </row>
    <row r="271" spans="3:4" ht="12.75">
      <c r="C271" s="59"/>
      <c r="D271" s="57"/>
    </row>
    <row r="272" spans="3:4" ht="12.75">
      <c r="C272" s="59"/>
      <c r="D272" s="57"/>
    </row>
    <row r="273" spans="3:4" ht="12.75">
      <c r="C273" s="34" t="s">
        <v>59</v>
      </c>
      <c r="D273" s="42">
        <f>SUM(D274:D281)</f>
        <v>75721.27</v>
      </c>
    </row>
    <row r="274" spans="3:4" ht="12.75">
      <c r="C274" s="33" t="s">
        <v>60</v>
      </c>
      <c r="D274" s="57">
        <f>125.12+3953.49+466.23</f>
        <v>4544.84</v>
      </c>
    </row>
    <row r="275" spans="3:4" ht="12.75">
      <c r="C275" s="33" t="s">
        <v>61</v>
      </c>
      <c r="D275" s="57">
        <f>85.3+23.3</f>
        <v>108.6</v>
      </c>
    </row>
    <row r="276" spans="3:4" ht="12.75">
      <c r="C276" s="33" t="s">
        <v>213</v>
      </c>
      <c r="D276" s="57">
        <v>10406.1</v>
      </c>
    </row>
    <row r="277" spans="3:4" ht="12.75">
      <c r="C277" s="33" t="s">
        <v>215</v>
      </c>
      <c r="D277" s="57">
        <v>1093.93</v>
      </c>
    </row>
    <row r="278" spans="1:4" ht="12.75">
      <c r="A278" s="17">
        <v>6</v>
      </c>
      <c r="C278" s="33" t="s">
        <v>214</v>
      </c>
      <c r="D278" s="57">
        <v>1711.8</v>
      </c>
    </row>
    <row r="279" spans="3:4" ht="12.75">
      <c r="C279" s="33" t="s">
        <v>212</v>
      </c>
      <c r="D279" s="57">
        <v>57620</v>
      </c>
    </row>
    <row r="280" spans="3:4" ht="12.75">
      <c r="C280" s="33" t="s">
        <v>222</v>
      </c>
      <c r="D280" s="57">
        <v>236</v>
      </c>
    </row>
    <row r="281" spans="3:4" ht="13.5" thickBot="1">
      <c r="C281" s="35" t="s">
        <v>62</v>
      </c>
      <c r="D281" s="58"/>
    </row>
    <row r="282" ht="12.75">
      <c r="C282" s="11"/>
    </row>
    <row r="283" ht="13.5" thickBot="1">
      <c r="C283" s="11"/>
    </row>
    <row r="284" spans="3:4" ht="12.75">
      <c r="C284" s="87" t="s">
        <v>137</v>
      </c>
      <c r="D284" s="45">
        <f>SUM(D285:D287)</f>
        <v>0</v>
      </c>
    </row>
    <row r="285" spans="3:4" ht="38.25">
      <c r="C285" s="19" t="s">
        <v>144</v>
      </c>
      <c r="D285" s="57"/>
    </row>
    <row r="286" spans="3:4" ht="12.75">
      <c r="C286" s="19"/>
      <c r="D286" s="57"/>
    </row>
    <row r="287" spans="3:4" ht="3" customHeight="1">
      <c r="C287" s="19" t="s">
        <v>129</v>
      </c>
      <c r="D287" s="57"/>
    </row>
    <row r="288" spans="3:4" ht="14.25" customHeight="1">
      <c r="C288" s="81"/>
      <c r="D288" s="82"/>
    </row>
    <row r="289" spans="3:4" ht="13.5" thickBot="1">
      <c r="C289" s="81"/>
      <c r="D289" s="82"/>
    </row>
    <row r="290" spans="3:4" ht="23.25" customHeight="1">
      <c r="C290" s="87" t="s">
        <v>138</v>
      </c>
      <c r="D290" s="45">
        <f>SUM(D291:D296)</f>
        <v>0</v>
      </c>
    </row>
    <row r="291" spans="3:4" ht="38.25">
      <c r="C291" s="19" t="s">
        <v>145</v>
      </c>
      <c r="D291" s="57"/>
    </row>
    <row r="292" spans="3:4" ht="38.25">
      <c r="C292" s="19" t="s">
        <v>146</v>
      </c>
      <c r="D292" s="57"/>
    </row>
    <row r="293" spans="3:4" ht="28.5" customHeight="1">
      <c r="C293" s="19" t="s">
        <v>147</v>
      </c>
      <c r="D293" s="57"/>
    </row>
    <row r="294" spans="3:4" ht="35.25" customHeight="1">
      <c r="C294" s="19" t="s">
        <v>139</v>
      </c>
      <c r="D294" s="57">
        <v>0</v>
      </c>
    </row>
    <row r="295" spans="3:4" ht="25.5">
      <c r="C295" s="19" t="s">
        <v>148</v>
      </c>
      <c r="D295" s="57"/>
    </row>
    <row r="296" spans="3:4" ht="13.5" thickBot="1">
      <c r="C296" s="90" t="s">
        <v>140</v>
      </c>
      <c r="D296" s="58"/>
    </row>
    <row r="297" spans="3:4" ht="12.75">
      <c r="C297" s="81"/>
      <c r="D297" s="82"/>
    </row>
    <row r="298" spans="3:4" ht="25.5">
      <c r="C298" s="99" t="s">
        <v>110</v>
      </c>
      <c r="D298" s="99"/>
    </row>
    <row r="299" ht="13.5" thickBot="1">
      <c r="C299" s="11"/>
    </row>
    <row r="300" spans="3:5" ht="12.75">
      <c r="C300" s="180" t="s">
        <v>85</v>
      </c>
      <c r="D300" s="97" t="s">
        <v>76</v>
      </c>
      <c r="E300" s="98"/>
    </row>
    <row r="301" spans="3:5" ht="12.75">
      <c r="C301" s="172"/>
      <c r="D301" s="4" t="s">
        <v>77</v>
      </c>
      <c r="E301" s="26" t="s">
        <v>78</v>
      </c>
    </row>
    <row r="302" spans="3:5" ht="12.75">
      <c r="C302" s="91" t="s">
        <v>111</v>
      </c>
      <c r="D302" s="54">
        <v>908283.54</v>
      </c>
      <c r="E302" s="92"/>
    </row>
    <row r="303" spans="3:5" ht="12.75">
      <c r="C303" s="93" t="s">
        <v>79</v>
      </c>
      <c r="D303" s="41">
        <f>D304+D305</f>
        <v>0</v>
      </c>
      <c r="E303" s="42">
        <f>E304+E305</f>
        <v>0</v>
      </c>
    </row>
    <row r="304" spans="3:5" ht="12.75">
      <c r="C304" s="93" t="s">
        <v>80</v>
      </c>
      <c r="D304" s="55"/>
      <c r="E304" s="57"/>
    </row>
    <row r="305" spans="3:5" ht="12.75">
      <c r="C305" s="93" t="s">
        <v>81</v>
      </c>
      <c r="D305" s="55"/>
      <c r="E305" s="57"/>
    </row>
    <row r="306" spans="3:5" ht="12.75">
      <c r="C306" s="93" t="s">
        <v>82</v>
      </c>
      <c r="D306" s="41"/>
      <c r="E306" s="42">
        <f>E307+E308</f>
        <v>0</v>
      </c>
    </row>
    <row r="307" spans="3:5" ht="12.75">
      <c r="C307" s="93" t="s">
        <v>83</v>
      </c>
      <c r="D307" s="55"/>
      <c r="E307" s="57"/>
    </row>
    <row r="308" spans="3:5" ht="12.75">
      <c r="C308" s="93" t="s">
        <v>81</v>
      </c>
      <c r="D308" s="55"/>
      <c r="E308" s="57"/>
    </row>
    <row r="309" spans="3:5" ht="18" customHeight="1" thickBot="1">
      <c r="C309" s="94" t="s">
        <v>84</v>
      </c>
      <c r="D309" s="39">
        <f>D302+D303-D306</f>
        <v>908283.54</v>
      </c>
      <c r="E309" s="40">
        <f>E302+E303-E306</f>
        <v>0</v>
      </c>
    </row>
    <row r="310" ht="15.75" customHeight="1">
      <c r="C310" s="11"/>
    </row>
    <row r="311" ht="15.75" customHeight="1"/>
    <row r="312" spans="3:4" ht="1.5" customHeight="1">
      <c r="C312" s="175" t="s">
        <v>206</v>
      </c>
      <c r="D312" s="175"/>
    </row>
    <row r="313" ht="13.5" thickBot="1">
      <c r="D313" s="79"/>
    </row>
    <row r="314" spans="3:4" ht="12.75">
      <c r="C314" s="36" t="s">
        <v>112</v>
      </c>
      <c r="D314" s="45">
        <f>SUM(D316:D320)</f>
        <v>518493.39999999997</v>
      </c>
    </row>
    <row r="315" spans="3:4" ht="12.75">
      <c r="C315" s="95" t="s">
        <v>88</v>
      </c>
      <c r="D315" s="76"/>
    </row>
    <row r="316" spans="3:4" ht="12.75">
      <c r="C316" s="60" t="s">
        <v>183</v>
      </c>
      <c r="D316" s="57">
        <v>-66435.48</v>
      </c>
    </row>
    <row r="317" spans="3:4" ht="12.75">
      <c r="C317" s="60" t="s">
        <v>210</v>
      </c>
      <c r="D317" s="57">
        <v>173796.4</v>
      </c>
    </row>
    <row r="318" spans="3:4" ht="12.75">
      <c r="C318" s="60" t="s">
        <v>195</v>
      </c>
      <c r="D318" s="57">
        <v>-9285.35</v>
      </c>
    </row>
    <row r="319" spans="3:4" ht="12.75">
      <c r="C319" s="60" t="s">
        <v>198</v>
      </c>
      <c r="D319" s="57">
        <v>24764.98</v>
      </c>
    </row>
    <row r="320" spans="3:4" ht="12.75">
      <c r="C320" s="60" t="s">
        <v>200</v>
      </c>
      <c r="D320" s="57">
        <v>395652.85</v>
      </c>
    </row>
    <row r="321" spans="3:4" ht="12.75">
      <c r="C321" s="2" t="s">
        <v>88</v>
      </c>
      <c r="D321" s="2"/>
    </row>
    <row r="322" spans="3:5" ht="12.75">
      <c r="C322" s="60" t="s">
        <v>195</v>
      </c>
      <c r="D322" s="57">
        <v>8376.26</v>
      </c>
      <c r="E322" t="s">
        <v>201</v>
      </c>
    </row>
    <row r="323" spans="3:4" ht="12.75">
      <c r="C323" s="60" t="s">
        <v>237</v>
      </c>
      <c r="D323" s="57">
        <v>2984.04</v>
      </c>
    </row>
    <row r="324" spans="3:4" ht="12.75">
      <c r="C324" s="96" t="s">
        <v>236</v>
      </c>
      <c r="D324" s="57">
        <v>20897.16</v>
      </c>
    </row>
    <row r="325" spans="3:4" ht="12.75">
      <c r="C325" s="130" t="s">
        <v>235</v>
      </c>
      <c r="D325" s="110">
        <v>363395.39</v>
      </c>
    </row>
    <row r="326" spans="3:4" ht="13.5" thickBot="1">
      <c r="C326" s="61" t="s">
        <v>205</v>
      </c>
      <c r="D326" s="58">
        <v>0</v>
      </c>
    </row>
    <row r="327" spans="2:4" ht="7.5" customHeight="1">
      <c r="B327" t="s">
        <v>238</v>
      </c>
      <c r="C327" s="7"/>
      <c r="D327" s="31"/>
    </row>
    <row r="328" ht="15.75" customHeight="1">
      <c r="C328" t="s">
        <v>239</v>
      </c>
    </row>
    <row r="329" ht="12.75">
      <c r="C329" t="s">
        <v>240</v>
      </c>
    </row>
    <row r="330" ht="12.75">
      <c r="C330" t="s">
        <v>241</v>
      </c>
    </row>
    <row r="331" ht="12.75">
      <c r="C331" t="s">
        <v>216</v>
      </c>
    </row>
    <row r="332" ht="12.75">
      <c r="C332" t="s">
        <v>217</v>
      </c>
    </row>
    <row r="333" ht="12.75">
      <c r="C333" t="s">
        <v>223</v>
      </c>
    </row>
    <row r="335" ht="13.5" thickBot="1">
      <c r="C335" s="16" t="s">
        <v>113</v>
      </c>
    </row>
    <row r="336" spans="3:5" ht="12" customHeight="1">
      <c r="C336" s="131" t="s">
        <v>49</v>
      </c>
      <c r="D336" s="97" t="s">
        <v>50</v>
      </c>
      <c r="E336" s="98"/>
    </row>
    <row r="337" spans="3:5" ht="14.25" customHeight="1">
      <c r="C337" s="132"/>
      <c r="D337" s="8" t="s">
        <v>51</v>
      </c>
      <c r="E337" s="21" t="s">
        <v>33</v>
      </c>
    </row>
    <row r="338" spans="3:5" ht="12.75">
      <c r="C338" s="27" t="s">
        <v>64</v>
      </c>
      <c r="D338" s="55"/>
      <c r="E338" s="57"/>
    </row>
    <row r="339" spans="3:5" ht="14.25" customHeight="1">
      <c r="C339" s="27" t="s">
        <v>65</v>
      </c>
      <c r="D339" s="55"/>
      <c r="E339" s="57"/>
    </row>
    <row r="340" spans="3:5" ht="12.75">
      <c r="C340" s="27" t="s">
        <v>66</v>
      </c>
      <c r="D340" s="55"/>
      <c r="E340" s="57"/>
    </row>
    <row r="341" spans="3:5" ht="12.75">
      <c r="C341" s="27" t="s">
        <v>114</v>
      </c>
      <c r="D341" s="55"/>
      <c r="E341" s="57"/>
    </row>
    <row r="342" spans="3:5" ht="13.5" thickBot="1">
      <c r="C342" s="28" t="s">
        <v>8</v>
      </c>
      <c r="D342" s="39">
        <f>SUM(D338:D341)</f>
        <v>0</v>
      </c>
      <c r="E342" s="40">
        <f>SUM(E338:E341)</f>
        <v>0</v>
      </c>
    </row>
    <row r="343" ht="12.75">
      <c r="C343" t="s">
        <v>190</v>
      </c>
    </row>
    <row r="344" ht="12.75">
      <c r="C344" t="s">
        <v>191</v>
      </c>
    </row>
    <row r="345" ht="24" customHeight="1">
      <c r="C345" t="s">
        <v>242</v>
      </c>
    </row>
  </sheetData>
  <sheetProtection/>
  <mergeCells count="64">
    <mergeCell ref="F108:G108"/>
    <mergeCell ref="D109:I109"/>
    <mergeCell ref="H107:I108"/>
    <mergeCell ref="C58:C59"/>
    <mergeCell ref="D134:E134"/>
    <mergeCell ref="C106:I106"/>
    <mergeCell ref="D94:E94"/>
    <mergeCell ref="F94:G94"/>
    <mergeCell ref="H93:I94"/>
    <mergeCell ref="C68:G68"/>
    <mergeCell ref="C166:D166"/>
    <mergeCell ref="C80:C81"/>
    <mergeCell ref="D122:E122"/>
    <mergeCell ref="G80:G81"/>
    <mergeCell ref="C74:J74"/>
    <mergeCell ref="C79:G79"/>
    <mergeCell ref="C122:C123"/>
    <mergeCell ref="C121:E121"/>
    <mergeCell ref="D107:G107"/>
    <mergeCell ref="C93:C96"/>
    <mergeCell ref="C312:D312"/>
    <mergeCell ref="C155:D155"/>
    <mergeCell ref="E80:F80"/>
    <mergeCell ref="C92:I92"/>
    <mergeCell ref="D95:I95"/>
    <mergeCell ref="C167:D167"/>
    <mergeCell ref="C107:C110"/>
    <mergeCell ref="C133:E133"/>
    <mergeCell ref="C300:C301"/>
    <mergeCell ref="C204:D204"/>
    <mergeCell ref="C23:G23"/>
    <mergeCell ref="D58:D59"/>
    <mergeCell ref="F24:G24"/>
    <mergeCell ref="D24:E25"/>
    <mergeCell ref="C24:C25"/>
    <mergeCell ref="C57:G57"/>
    <mergeCell ref="D26:E26"/>
    <mergeCell ref="D80:D81"/>
    <mergeCell ref="C3:I3"/>
    <mergeCell ref="D18:E18"/>
    <mergeCell ref="F18:G18"/>
    <mergeCell ref="E10:G10"/>
    <mergeCell ref="E11:G11"/>
    <mergeCell ref="C5:I5"/>
    <mergeCell ref="E13:G13"/>
    <mergeCell ref="G58:G59"/>
    <mergeCell ref="E58:F58"/>
    <mergeCell ref="C9:G9"/>
    <mergeCell ref="C13:D13"/>
    <mergeCell ref="E12:G12"/>
    <mergeCell ref="C17:G17"/>
    <mergeCell ref="C10:D10"/>
    <mergeCell ref="C11:D11"/>
    <mergeCell ref="C12:D12"/>
    <mergeCell ref="C170:D170"/>
    <mergeCell ref="C145:E145"/>
    <mergeCell ref="D93:G93"/>
    <mergeCell ref="D108:E108"/>
    <mergeCell ref="C134:C135"/>
    <mergeCell ref="D19:E19"/>
    <mergeCell ref="F19:G19"/>
    <mergeCell ref="D27:E27"/>
    <mergeCell ref="C30:I30"/>
    <mergeCell ref="C40:K40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malgosia</cp:lastModifiedBy>
  <cp:lastPrinted>2017-05-12T08:55:36Z</cp:lastPrinted>
  <dcterms:created xsi:type="dcterms:W3CDTF">2005-02-07T16:33:39Z</dcterms:created>
  <dcterms:modified xsi:type="dcterms:W3CDTF">2017-07-13T04:48:41Z</dcterms:modified>
  <cp:category/>
  <cp:version/>
  <cp:contentType/>
  <cp:contentStatus/>
</cp:coreProperties>
</file>